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p-4-3-11-mdm\AWPB\2020-21\DnH_DD\DNH_DD_Plan\"/>
    </mc:Choice>
  </mc:AlternateContent>
  <xr:revisionPtr revIDLastSave="0" documentId="13_ncr:1_{22978FDC-BCB3-4DB2-9809-DD04DB3C55FD}" xr6:coauthVersionLast="45" xr6:coauthVersionMax="45" xr10:uidLastSave="{00000000-0000-0000-0000-000000000000}"/>
  <bookViews>
    <workbookView xWindow="-120" yWindow="-120" windowWidth="20730" windowHeight="11160" tabRatio="935" firstSheet="23" activeTab="24" xr2:uid="{00000000-000D-0000-FFFF-FFFF00000000}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2B_DBT" sheetId="157" r:id="rId7"/>
    <sheet name="AT-3" sheetId="100" r:id="rId8"/>
    <sheet name="AT3A_cvrg(Insti)_PY" sheetId="1" r:id="rId9"/>
    <sheet name="AT3B_cvrg(Insti)_UPY " sheetId="58" r:id="rId10"/>
    <sheet name="AT3C_cvrg(Insti)_UPY " sheetId="59" r:id="rId11"/>
    <sheet name="enrolment vs availed_PY" sheetId="60" r:id="rId12"/>
    <sheet name="enrolment vs availed_UPY" sheetId="47" r:id="rId13"/>
    <sheet name="AT-4B" sheetId="141" r:id="rId14"/>
    <sheet name="T5_PLAN_vs_PRFM" sheetId="4" r:id="rId15"/>
    <sheet name="T5A_PLAN_vs_PRFM " sheetId="111" r:id="rId16"/>
    <sheet name="T5B_PLAN_vs_PRFM  (2)" sheetId="127" r:id="rId17"/>
    <sheet name="T5C_Drought_PLAN_vs_PRFM " sheetId="113" r:id="rId18"/>
    <sheet name="T5D_Drought_PLAN_vs_PRFM  " sheetId="112" r:id="rId19"/>
    <sheet name="T6_FG_py_Utlsn" sheetId="5" r:id="rId20"/>
    <sheet name="T6A_FG_Upy_Utlsn " sheetId="74" r:id="rId21"/>
    <sheet name="T6B_Pay_FG_FCI_Pry" sheetId="86" r:id="rId22"/>
    <sheet name="T6C_Coarse_Grain" sheetId="128" r:id="rId23"/>
    <sheet name="T7_CC_PY_Utlsn" sheetId="7" r:id="rId24"/>
    <sheet name="T7ACC_UPY_Utlsn " sheetId="75" r:id="rId25"/>
    <sheet name="AT-8_Hon_CCH_Pry" sheetId="88" r:id="rId26"/>
    <sheet name="AT-8A_Hon_CCH_UPry" sheetId="114" r:id="rId27"/>
    <sheet name="AT9_TA" sheetId="13" r:id="rId28"/>
    <sheet name="AT10_MME" sheetId="14" r:id="rId29"/>
    <sheet name="AT10A_" sheetId="138" r:id="rId30"/>
    <sheet name="AT-10 B" sheetId="121" r:id="rId31"/>
    <sheet name="AT-10 C" sheetId="123" r:id="rId32"/>
    <sheet name="AT-10D" sheetId="102" r:id="rId33"/>
    <sheet name="AT-10 E" sheetId="142" r:id="rId34"/>
    <sheet name="AT-10 F" sheetId="155" r:id="rId35"/>
    <sheet name="AT11_KS Year wise" sheetId="115" r:id="rId36"/>
    <sheet name="AT11A_KS-District wise" sheetId="16" r:id="rId37"/>
    <sheet name="AT12_KD-New" sheetId="26" r:id="rId38"/>
    <sheet name="AT12A_KD-Replacement" sheetId="117" r:id="rId39"/>
    <sheet name="Mode of cooking" sheetId="103" r:id="rId40"/>
    <sheet name="AT-14" sheetId="124" r:id="rId41"/>
    <sheet name="AT-14 A" sheetId="135" r:id="rId42"/>
    <sheet name="AT-15" sheetId="132" r:id="rId43"/>
    <sheet name="AT-16" sheetId="133" r:id="rId44"/>
    <sheet name="AT_17_Coverage-RBSK " sheetId="93" r:id="rId45"/>
    <sheet name="AT18_Details_Community " sheetId="66" r:id="rId46"/>
    <sheet name="AT_19_Impl_Agency" sheetId="84" r:id="rId47"/>
    <sheet name="AT_20_CentralCookingagency " sheetId="119" r:id="rId48"/>
    <sheet name="AT-21" sheetId="105" r:id="rId49"/>
    <sheet name="AT-22" sheetId="108" r:id="rId50"/>
    <sheet name="AT-23 MIS" sheetId="101" r:id="rId51"/>
    <sheet name="AT-23A _AMS" sheetId="139" r:id="rId52"/>
    <sheet name="AT-24" sheetId="104" r:id="rId53"/>
    <sheet name="AT-25" sheetId="109" r:id="rId54"/>
    <sheet name="Sheet1 (2)" sheetId="137" r:id="rId55"/>
    <sheet name="AT26_NoWD" sheetId="27" r:id="rId56"/>
    <sheet name="AT26A_NoWD" sheetId="28" r:id="rId57"/>
    <sheet name="AT27_Req_FG_CA_Pry" sheetId="29" r:id="rId58"/>
    <sheet name="AT27A_Req_FG_CA_U Pry " sheetId="144" r:id="rId59"/>
    <sheet name="AT27B_Req_FG_CA_N CLP" sheetId="145" r:id="rId60"/>
    <sheet name="AT27C_Req_FG_Drought -Pry " sheetId="146" r:id="rId61"/>
    <sheet name="AT27D_Req_FG_Drought -UPry " sheetId="147" r:id="rId62"/>
    <sheet name="AT_28_RqmtKitchen" sheetId="62" r:id="rId63"/>
    <sheet name="AT-28A_RqmtPlinthArea" sheetId="78" r:id="rId64"/>
    <sheet name="AT-28B_Kitchen repair" sheetId="152" r:id="rId65"/>
    <sheet name="AT29_Replacement KD " sheetId="154" r:id="rId66"/>
    <sheet name="AT29_A_Replacement KD" sheetId="153" r:id="rId67"/>
    <sheet name="AT-30_Coook-cum-Helper" sheetId="65" r:id="rId68"/>
    <sheet name="AT_31_Budget_provision " sheetId="98" r:id="rId69"/>
    <sheet name="AT32_Drought Pry Util" sheetId="148" r:id="rId70"/>
    <sheet name="AT-32A Drought UPry Util" sheetId="149" r:id="rId71"/>
    <sheet name="MME" sheetId="160" r:id="rId72"/>
    <sheet name="Sheet2" sheetId="158" r:id="rId73"/>
  </sheets>
  <definedNames>
    <definedName name="_xlnm.Print_Area" localSheetId="44">'AT_17_Coverage-RBSK '!$A$1:$L$29</definedName>
    <definedName name="_xlnm.Print_Area" localSheetId="46">AT_19_Impl_Agency!$A$1:$J$31</definedName>
    <definedName name="_xlnm.Print_Area" localSheetId="47">'AT_20_CentralCookingagency '!$A$1:$M$28</definedName>
    <definedName name="_xlnm.Print_Area" localSheetId="62">AT_28_RqmtKitchen!$A$1:$R$24</definedName>
    <definedName name="_xlnm.Print_Area" localSheetId="5">AT_2A_fundflow!$A$1:$V$38</definedName>
    <definedName name="_xlnm.Print_Area" localSheetId="68">'AT_31_Budget_provision '!$A$1:$AD$39</definedName>
    <definedName name="_xlnm.Print_Area" localSheetId="30">'AT-10 B'!$A$1:$I$24</definedName>
    <definedName name="_xlnm.Print_Area" localSheetId="31">'AT-10 C'!$A$1:$J$21</definedName>
    <definedName name="_xlnm.Print_Area" localSheetId="33">'AT-10 E'!$A$1:$H$22</definedName>
    <definedName name="_xlnm.Print_Area" localSheetId="34">'AT-10 F'!$A$1:$H$22</definedName>
    <definedName name="_xlnm.Print_Area" localSheetId="28">AT10_MME!$A$1:$H$32</definedName>
    <definedName name="_xlnm.Print_Area" localSheetId="29">AT10A_!$A$1:$E$26</definedName>
    <definedName name="_xlnm.Print_Area" localSheetId="32">'AT-10D'!$A$1:$H$35</definedName>
    <definedName name="_xlnm.Print_Area" localSheetId="35">'AT11_KS Year wise'!$A$1:$K$34</definedName>
    <definedName name="_xlnm.Print_Area" localSheetId="36">'AT11A_KS-District wise'!$A$1:$K$27</definedName>
    <definedName name="_xlnm.Print_Area" localSheetId="37">'AT12_KD-New'!$A$1:$K$26</definedName>
    <definedName name="_xlnm.Print_Area" localSheetId="38">'AT12A_KD-Replacement'!$A$1:$K$26</definedName>
    <definedName name="_xlnm.Print_Area" localSheetId="40">'AT-14'!$A$1:$N$22</definedName>
    <definedName name="_xlnm.Print_Area" localSheetId="41">'AT-14 A'!$A$1:$H$21</definedName>
    <definedName name="_xlnm.Print_Area" localSheetId="42">'AT-15'!$A$1:$L$22</definedName>
    <definedName name="_xlnm.Print_Area" localSheetId="43">'AT-16'!$A$1:$K$22</definedName>
    <definedName name="_xlnm.Print_Area" localSheetId="45">'AT18_Details_Community '!$A$1:$F$24</definedName>
    <definedName name="_xlnm.Print_Area" localSheetId="3">'AT-1-Gen_Info '!$A$1:$T$58</definedName>
    <definedName name="_xlnm.Print_Area" localSheetId="51">'AT-23A _AMS'!$A$1:$O$29</definedName>
    <definedName name="_xlnm.Print_Area" localSheetId="52">'AT-24'!$A$1:$M$27</definedName>
    <definedName name="_xlnm.Print_Area" localSheetId="53">'AT-25'!$A$1:$F$46</definedName>
    <definedName name="_xlnm.Print_Area" localSheetId="55">AT26_NoWD!$A$1:$L$31</definedName>
    <definedName name="_xlnm.Print_Area" localSheetId="56">AT26A_NoWD!$A$1:$K$32</definedName>
    <definedName name="_xlnm.Print_Area" localSheetId="57">AT27_Req_FG_CA_Pry!$A$1:$T$27</definedName>
    <definedName name="_xlnm.Print_Area" localSheetId="58">'AT27A_Req_FG_CA_U Pry '!$A$1:$T$27</definedName>
    <definedName name="_xlnm.Print_Area" localSheetId="59">'AT27B_Req_FG_CA_N CLP'!$A$1:$P$31</definedName>
    <definedName name="_xlnm.Print_Area" localSheetId="60">'AT27C_Req_FG_Drought -Pry '!$A$1:$P$32</definedName>
    <definedName name="_xlnm.Print_Area" localSheetId="61">'AT27D_Req_FG_Drought -UPry '!$A$1:$P$32</definedName>
    <definedName name="_xlnm.Print_Area" localSheetId="63">'AT-28A_RqmtPlinthArea'!$A$1:$S$28</definedName>
    <definedName name="_xlnm.Print_Area" localSheetId="64">'AT-28B_Kitchen repair'!$A$1:$G$24</definedName>
    <definedName name="_xlnm.Print_Area" localSheetId="66">'AT29_A_Replacement KD'!$A$1:$V$25</definedName>
    <definedName name="_xlnm.Print_Area" localSheetId="65">'AT29_Replacement KD '!$A$1:$V$25</definedName>
    <definedName name="_xlnm.Print_Area" localSheetId="6">'AT-2B_DBT'!$A$1:$L$38</definedName>
    <definedName name="_xlnm.Print_Area" localSheetId="4">'AT-2-S1 BUDGET'!$A$1:$V$36</definedName>
    <definedName name="_xlnm.Print_Area" localSheetId="7">'AT-3'!$A$1:$H$23</definedName>
    <definedName name="_xlnm.Print_Area" localSheetId="67">'AT-30_Coook-cum-Helper'!$A$1:$L$23</definedName>
    <definedName name="_xlnm.Print_Area" localSheetId="69">'AT32_Drought Pry Util'!$A$1:$L$25</definedName>
    <definedName name="_xlnm.Print_Area" localSheetId="70">'AT-32A Drought UPry Util'!$A$1:$L$25</definedName>
    <definedName name="_xlnm.Print_Area" localSheetId="8">'AT3A_cvrg(Insti)_PY'!$A$1:$N$29</definedName>
    <definedName name="_xlnm.Print_Area" localSheetId="9">'AT3B_cvrg(Insti)_UPY '!$A$1:$N$29</definedName>
    <definedName name="_xlnm.Print_Area" localSheetId="10">'AT3C_cvrg(Insti)_UPY '!$A$1:$N$29</definedName>
    <definedName name="_xlnm.Print_Area" localSheetId="25">'AT-8_Hon_CCH_Pry'!$A$1:$V$28</definedName>
    <definedName name="_xlnm.Print_Area" localSheetId="26">'AT-8A_Hon_CCH_UPry'!$A$1:$V$27</definedName>
    <definedName name="_xlnm.Print_Area" localSheetId="27">AT9_TA!$A$1:$I$24</definedName>
    <definedName name="_xlnm.Print_Area" localSheetId="1">Contents!$A$1:$C$69</definedName>
    <definedName name="_xlnm.Print_Area" localSheetId="11">'enrolment vs availed_PY'!$A$1:$Q$27</definedName>
    <definedName name="_xlnm.Print_Area" localSheetId="12">'enrolment vs availed_UPY'!$A$1:$Q$28</definedName>
    <definedName name="_xlnm.Print_Area" localSheetId="71">MME!$A$1:$E$41</definedName>
    <definedName name="_xlnm.Print_Area" localSheetId="39">'Mode of cooking'!$A$1:$H$22</definedName>
    <definedName name="_xlnm.Print_Area" localSheetId="2">Sheet1!$A$1:$J$24</definedName>
    <definedName name="_xlnm.Print_Area" localSheetId="54">'Sheet1 (2)'!$A$1:$J$24</definedName>
    <definedName name="_xlnm.Print_Area" localSheetId="14">T5_PLAN_vs_PRFM!$A$1:$J$25</definedName>
    <definedName name="_xlnm.Print_Area" localSheetId="15">'T5A_PLAN_vs_PRFM '!$A$1:$J$25</definedName>
    <definedName name="_xlnm.Print_Area" localSheetId="16">'T5B_PLAN_vs_PRFM  (2)'!$A$1:$J$27</definedName>
    <definedName name="_xlnm.Print_Area" localSheetId="17">'T5C_Drought_PLAN_vs_PRFM '!$A$1:$J$26</definedName>
    <definedName name="_xlnm.Print_Area" localSheetId="18">'T5D_Drought_PLAN_vs_PRFM  '!$A$1:$J$27</definedName>
    <definedName name="_xlnm.Print_Area" localSheetId="19">T6_FG_py_Utlsn!$A$1:$L$25</definedName>
    <definedName name="_xlnm.Print_Area" localSheetId="20">'T6A_FG_Upy_Utlsn '!$A$1:$L$26</definedName>
    <definedName name="_xlnm.Print_Area" localSheetId="21">T6B_Pay_FG_FCI_Pry!$A$1:$M$28</definedName>
    <definedName name="_xlnm.Print_Area" localSheetId="22">T6C_Coarse_Grain!$A$1:$L$28</definedName>
    <definedName name="_xlnm.Print_Area" localSheetId="23">T7_CC_PY_Utlsn!$A$1:$Q$27</definedName>
    <definedName name="_xlnm.Print_Area" localSheetId="24">'T7ACC_UPY_Utlsn '!$A$1:$Q$27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75" l="1"/>
  <c r="N21" i="75"/>
  <c r="M21" i="75"/>
  <c r="L21" i="75"/>
  <c r="K21" i="75"/>
  <c r="J21" i="75"/>
  <c r="I21" i="75"/>
  <c r="D21" i="75"/>
  <c r="E21" i="75"/>
  <c r="C21" i="75"/>
  <c r="J19" i="93" l="1"/>
  <c r="H19" i="93"/>
  <c r="K35" i="98" l="1"/>
  <c r="F35" i="98"/>
  <c r="F34" i="98"/>
  <c r="F36" i="98"/>
  <c r="D19" i="93" l="1"/>
  <c r="D23" i="93"/>
  <c r="H20" i="119" l="1"/>
  <c r="E20" i="121"/>
  <c r="E16" i="142"/>
  <c r="G41" i="99"/>
  <c r="H41" i="99"/>
  <c r="G42" i="99"/>
  <c r="H42" i="99"/>
  <c r="H40" i="99"/>
  <c r="G40" i="99"/>
  <c r="K12" i="65" l="1"/>
  <c r="K13" i="65"/>
  <c r="I14" i="13" l="1"/>
  <c r="I13" i="13"/>
  <c r="T22" i="7"/>
  <c r="U22" i="7"/>
  <c r="V22" i="7"/>
  <c r="T23" i="7"/>
  <c r="U23" i="7"/>
  <c r="V23" i="7"/>
  <c r="U21" i="7"/>
  <c r="U24" i="7" s="1"/>
  <c r="V21" i="7"/>
  <c r="V24" i="7" s="1"/>
  <c r="T21" i="7"/>
  <c r="T24" i="7" s="1"/>
  <c r="T15" i="7"/>
  <c r="U15" i="7"/>
  <c r="V15" i="7"/>
  <c r="T16" i="7"/>
  <c r="U16" i="7"/>
  <c r="V16" i="7"/>
  <c r="U14" i="7"/>
  <c r="U17" i="7" s="1"/>
  <c r="V14" i="7"/>
  <c r="V17" i="7" s="1"/>
  <c r="T14" i="7"/>
  <c r="T17" i="7" s="1"/>
  <c r="C33" i="7" l="1"/>
  <c r="D33" i="7"/>
  <c r="E33" i="7"/>
  <c r="C30" i="7"/>
  <c r="D30" i="7"/>
  <c r="E30" i="7"/>
  <c r="C31" i="7"/>
  <c r="D31" i="7"/>
  <c r="E31" i="7"/>
  <c r="C32" i="7"/>
  <c r="D32" i="7"/>
  <c r="E32" i="7"/>
  <c r="D27" i="7"/>
  <c r="E27" i="7"/>
  <c r="D28" i="7"/>
  <c r="E28" i="7"/>
  <c r="D29" i="7"/>
  <c r="E29" i="7"/>
  <c r="C28" i="7"/>
  <c r="C29" i="7"/>
  <c r="C27" i="7"/>
  <c r="O15" i="5" l="1"/>
  <c r="P15" i="5"/>
  <c r="Q15" i="5"/>
  <c r="R15" i="5"/>
  <c r="N15" i="5"/>
  <c r="O12" i="5"/>
  <c r="P12" i="5"/>
  <c r="Q12" i="5"/>
  <c r="R12" i="5"/>
  <c r="O13" i="5"/>
  <c r="P13" i="5"/>
  <c r="Q13" i="5"/>
  <c r="R13" i="5"/>
  <c r="O14" i="5"/>
  <c r="P14" i="5"/>
  <c r="Q14" i="5"/>
  <c r="R14" i="5"/>
  <c r="N13" i="5"/>
  <c r="N14" i="5"/>
  <c r="N12" i="5"/>
  <c r="Q17" i="144" l="1"/>
  <c r="J16" i="144"/>
  <c r="G16" i="144"/>
  <c r="D15" i="144"/>
  <c r="E15" i="144"/>
  <c r="F15" i="144"/>
  <c r="H15" i="144"/>
  <c r="K15" i="144"/>
  <c r="K17" i="144" s="1"/>
  <c r="L15" i="144"/>
  <c r="L17" i="144" s="1"/>
  <c r="N15" i="144"/>
  <c r="N17" i="144" s="1"/>
  <c r="O15" i="144"/>
  <c r="O17" i="144" s="1"/>
  <c r="P15" i="144"/>
  <c r="P17" i="144" s="1"/>
  <c r="Q15" i="144"/>
  <c r="R15" i="144"/>
  <c r="R17" i="144" s="1"/>
  <c r="C15" i="144"/>
  <c r="N17" i="29"/>
  <c r="R17" i="29"/>
  <c r="G16" i="29"/>
  <c r="J16" i="29" s="1"/>
  <c r="T16" i="29" s="1"/>
  <c r="D15" i="29"/>
  <c r="E15" i="29"/>
  <c r="F15" i="29"/>
  <c r="K15" i="29"/>
  <c r="K17" i="29" s="1"/>
  <c r="L15" i="29"/>
  <c r="L17" i="29" s="1"/>
  <c r="N15" i="29"/>
  <c r="O15" i="29"/>
  <c r="O17" i="29" s="1"/>
  <c r="P15" i="29"/>
  <c r="P17" i="29" s="1"/>
  <c r="Q15" i="29"/>
  <c r="Q17" i="29" s="1"/>
  <c r="R15" i="29"/>
  <c r="S15" i="29"/>
  <c r="C15" i="29"/>
  <c r="F30" i="98"/>
  <c r="J30" i="98"/>
  <c r="R30" i="98"/>
  <c r="V30" i="98"/>
  <c r="Z28" i="98"/>
  <c r="Z29" i="98"/>
  <c r="Z27" i="98"/>
  <c r="Z30" i="98" s="1"/>
  <c r="N28" i="98"/>
  <c r="AD28" i="98" s="1"/>
  <c r="N29" i="98"/>
  <c r="AD29" i="98" s="1"/>
  <c r="N27" i="98"/>
  <c r="N30" i="98" s="1"/>
  <c r="I16" i="29" l="1"/>
  <c r="AD27" i="98"/>
  <c r="AD30" i="98" s="1"/>
  <c r="T16" i="144"/>
  <c r="I16" i="144"/>
  <c r="D26" i="115" l="1"/>
  <c r="E26" i="115"/>
  <c r="F26" i="115"/>
  <c r="C26" i="115"/>
  <c r="E15" i="160" l="1"/>
  <c r="K14" i="157"/>
  <c r="K15" i="157"/>
  <c r="K16" i="157"/>
  <c r="K17" i="157"/>
  <c r="K18" i="157"/>
  <c r="K19" i="157"/>
  <c r="K20" i="157"/>
  <c r="K21" i="157"/>
  <c r="K22" i="157"/>
  <c r="K23" i="157"/>
  <c r="K24" i="157"/>
  <c r="K13" i="157"/>
  <c r="K25" i="157" s="1"/>
  <c r="J25" i="157"/>
  <c r="G25" i="157" l="1"/>
  <c r="K16" i="7"/>
  <c r="E11" i="160"/>
  <c r="J50" i="158"/>
  <c r="I50" i="158"/>
  <c r="H50" i="158"/>
  <c r="H51" i="158" s="1"/>
  <c r="G50" i="158"/>
  <c r="G51" i="158" s="1"/>
  <c r="F50" i="158"/>
  <c r="K49" i="158"/>
  <c r="K48" i="158"/>
  <c r="J46" i="158"/>
  <c r="I46" i="158"/>
  <c r="H46" i="158"/>
  <c r="G46" i="158"/>
  <c r="F46" i="158"/>
  <c r="K45" i="158"/>
  <c r="K44" i="158"/>
  <c r="J42" i="158"/>
  <c r="I42" i="158"/>
  <c r="H42" i="158"/>
  <c r="G42" i="158"/>
  <c r="F42" i="158"/>
  <c r="K41" i="158"/>
  <c r="K40" i="158"/>
  <c r="K42" i="158" l="1"/>
  <c r="I51" i="158"/>
  <c r="K46" i="158"/>
  <c r="F51" i="158"/>
  <c r="J51" i="158"/>
  <c r="E33" i="160"/>
  <c r="E34" i="160" s="1"/>
  <c r="K50" i="158"/>
  <c r="K51" i="158" s="1"/>
  <c r="T13" i="144" l="1"/>
  <c r="T13" i="29"/>
  <c r="P15" i="114" l="1"/>
  <c r="N15" i="158" l="1"/>
  <c r="K13" i="158"/>
  <c r="P12" i="62"/>
  <c r="O12" i="62"/>
  <c r="G48" i="56"/>
  <c r="G47" i="56"/>
  <c r="D48" i="56"/>
  <c r="D47" i="56"/>
  <c r="H25" i="157" l="1"/>
  <c r="D25" i="157"/>
  <c r="P15" i="75"/>
  <c r="O15" i="75"/>
  <c r="H15" i="75"/>
  <c r="Q15" i="75" s="1"/>
  <c r="E15" i="75"/>
  <c r="D26" i="96"/>
  <c r="E26" i="96"/>
  <c r="G26" i="96"/>
  <c r="H26" i="96"/>
  <c r="I26" i="96"/>
  <c r="K26" i="96"/>
  <c r="L26" i="96"/>
  <c r="M26" i="96"/>
  <c r="C26" i="96"/>
  <c r="F21" i="96"/>
  <c r="J21" i="96"/>
  <c r="N21" i="96"/>
  <c r="R16" i="88" l="1"/>
  <c r="Q16" i="88"/>
  <c r="P16" i="88"/>
  <c r="M16" i="88"/>
  <c r="J16" i="88"/>
  <c r="G16" i="88"/>
  <c r="C23" i="158"/>
  <c r="C19" i="158"/>
  <c r="C15" i="158"/>
  <c r="S16" i="88" l="1"/>
  <c r="Y58" i="98" l="1"/>
  <c r="Y57" i="98"/>
  <c r="Y56" i="98"/>
  <c r="Y55" i="98"/>
  <c r="Y54" i="98"/>
  <c r="X59" i="98"/>
  <c r="W59" i="98"/>
  <c r="U55" i="98"/>
  <c r="AA55" i="98" s="1"/>
  <c r="U56" i="98"/>
  <c r="U57" i="98"/>
  <c r="AA57" i="98" s="1"/>
  <c r="U58" i="98"/>
  <c r="AA58" i="98" s="1"/>
  <c r="T59" i="98"/>
  <c r="S59" i="98"/>
  <c r="U54" i="98"/>
  <c r="AA54" i="98" s="1"/>
  <c r="J63" i="98"/>
  <c r="E63" i="98"/>
  <c r="K59" i="98"/>
  <c r="F59" i="98"/>
  <c r="J23" i="158"/>
  <c r="J24" i="158" s="1"/>
  <c r="I23" i="158"/>
  <c r="H23" i="158"/>
  <c r="G23" i="158"/>
  <c r="F23" i="158"/>
  <c r="J19" i="158"/>
  <c r="I19" i="158"/>
  <c r="H19" i="158"/>
  <c r="G19" i="158"/>
  <c r="F19" i="158"/>
  <c r="K22" i="158"/>
  <c r="K21" i="158"/>
  <c r="K18" i="158"/>
  <c r="K17" i="158"/>
  <c r="G15" i="158"/>
  <c r="H15" i="158"/>
  <c r="I15" i="158"/>
  <c r="J15" i="158"/>
  <c r="F15" i="158"/>
  <c r="K14" i="158"/>
  <c r="M23" i="99"/>
  <c r="L23" i="99"/>
  <c r="K23" i="99"/>
  <c r="M20" i="99"/>
  <c r="L20" i="99"/>
  <c r="K20" i="99"/>
  <c r="M16" i="99"/>
  <c r="M18" i="99" s="1"/>
  <c r="L16" i="99"/>
  <c r="L18" i="99" s="1"/>
  <c r="K16" i="99"/>
  <c r="K18" i="99" s="1"/>
  <c r="AA56" i="98" l="1"/>
  <c r="U59" i="98"/>
  <c r="Y59" i="98"/>
  <c r="AA59" i="98" s="1"/>
  <c r="H24" i="158"/>
  <c r="K15" i="158"/>
  <c r="F24" i="158"/>
  <c r="I24" i="158"/>
  <c r="G24" i="158"/>
  <c r="K23" i="158"/>
  <c r="K19" i="158"/>
  <c r="I23" i="99"/>
  <c r="I24" i="99" s="1"/>
  <c r="H23" i="99"/>
  <c r="H24" i="99" s="1"/>
  <c r="G23" i="99"/>
  <c r="G24" i="99" s="1"/>
  <c r="E23" i="99"/>
  <c r="E24" i="99" s="1"/>
  <c r="D23" i="99"/>
  <c r="D24" i="99" s="1"/>
  <c r="C23" i="99"/>
  <c r="C24" i="99" s="1"/>
  <c r="I20" i="99"/>
  <c r="I21" i="99" s="1"/>
  <c r="H20" i="99"/>
  <c r="H21" i="99" s="1"/>
  <c r="G20" i="99"/>
  <c r="G21" i="99" s="1"/>
  <c r="E20" i="99"/>
  <c r="E21" i="99" s="1"/>
  <c r="D20" i="99"/>
  <c r="D21" i="99" s="1"/>
  <c r="C20" i="99"/>
  <c r="C21" i="99" s="1"/>
  <c r="I16" i="99"/>
  <c r="I18" i="99" s="1"/>
  <c r="H16" i="99"/>
  <c r="H18" i="99" s="1"/>
  <c r="G16" i="99"/>
  <c r="G18" i="99" s="1"/>
  <c r="E16" i="99"/>
  <c r="E18" i="99" s="1"/>
  <c r="D16" i="99"/>
  <c r="D18" i="99" s="1"/>
  <c r="C16" i="99"/>
  <c r="C18" i="99" s="1"/>
  <c r="Q12" i="62"/>
  <c r="F12" i="62"/>
  <c r="R12" i="62" s="1"/>
  <c r="D18" i="93"/>
  <c r="E18" i="93"/>
  <c r="F18" i="93"/>
  <c r="G18" i="93"/>
  <c r="H18" i="93"/>
  <c r="I18" i="93"/>
  <c r="J18" i="93"/>
  <c r="K18" i="93"/>
  <c r="L18" i="93"/>
  <c r="C18" i="93"/>
  <c r="K26" i="115"/>
  <c r="J26" i="115"/>
  <c r="I26" i="115"/>
  <c r="H26" i="115"/>
  <c r="G26" i="115"/>
  <c r="H12" i="14"/>
  <c r="K24" i="158" l="1"/>
  <c r="D25" i="99"/>
  <c r="G25" i="99"/>
  <c r="I25" i="99"/>
  <c r="C25" i="99"/>
  <c r="E25" i="99"/>
  <c r="H25" i="99"/>
  <c r="F25" i="157" l="1"/>
  <c r="C25" i="157"/>
  <c r="S32" i="56" l="1"/>
  <c r="Q32" i="56"/>
  <c r="O32" i="56"/>
  <c r="I32" i="56"/>
  <c r="G32" i="56"/>
  <c r="E17" i="56" l="1"/>
  <c r="W19" i="56"/>
  <c r="X19" i="56"/>
  <c r="Y19" i="56"/>
  <c r="Z19" i="56"/>
  <c r="V19" i="56"/>
  <c r="W18" i="56"/>
  <c r="X18" i="56"/>
  <c r="Y18" i="56"/>
  <c r="Z18" i="56"/>
  <c r="V18" i="56"/>
  <c r="AA16" i="56"/>
  <c r="AA15" i="56"/>
  <c r="AA12" i="56"/>
  <c r="AA13" i="56"/>
  <c r="AA10" i="56"/>
  <c r="AA9" i="56"/>
  <c r="AA18" i="56" s="1"/>
  <c r="L12" i="56"/>
  <c r="L11" i="56"/>
  <c r="D13" i="56"/>
  <c r="F13" i="56"/>
  <c r="H13" i="56"/>
  <c r="J13" i="56"/>
  <c r="B13" i="56"/>
  <c r="L13" i="56"/>
  <c r="AA19" i="56" l="1"/>
  <c r="S24" i="96"/>
  <c r="T24" i="96"/>
  <c r="U24" i="96"/>
  <c r="S25" i="96"/>
  <c r="T25" i="96"/>
  <c r="U25" i="96"/>
  <c r="F24" i="96"/>
  <c r="J24" i="96"/>
  <c r="R24" i="96" s="1"/>
  <c r="N24" i="96"/>
  <c r="O24" i="96"/>
  <c r="P24" i="96"/>
  <c r="Q24" i="96"/>
  <c r="F25" i="96"/>
  <c r="J25" i="96"/>
  <c r="V25" i="96" s="1"/>
  <c r="N25" i="96"/>
  <c r="O25" i="96"/>
  <c r="P25" i="96"/>
  <c r="Q25" i="96"/>
  <c r="R25" i="96"/>
  <c r="N23" i="96"/>
  <c r="J23" i="96"/>
  <c r="F23" i="96"/>
  <c r="F26" i="96" s="1"/>
  <c r="F27" i="96" s="1"/>
  <c r="V23" i="96"/>
  <c r="U23" i="96"/>
  <c r="U26" i="96" s="1"/>
  <c r="T23" i="96"/>
  <c r="T26" i="96" s="1"/>
  <c r="S23" i="96"/>
  <c r="S26" i="96" s="1"/>
  <c r="P23" i="96"/>
  <c r="P26" i="96" s="1"/>
  <c r="Q23" i="96"/>
  <c r="Q26" i="96" s="1"/>
  <c r="O23" i="96"/>
  <c r="O26" i="96" s="1"/>
  <c r="V17" i="96"/>
  <c r="V18" i="96"/>
  <c r="V19" i="96"/>
  <c r="V20" i="96"/>
  <c r="V16" i="96"/>
  <c r="N49" i="96"/>
  <c r="O49" i="96"/>
  <c r="M49" i="96"/>
  <c r="E49" i="96"/>
  <c r="F49" i="96"/>
  <c r="D49" i="96"/>
  <c r="R17" i="96"/>
  <c r="R18" i="96"/>
  <c r="R19" i="96"/>
  <c r="R20" i="96"/>
  <c r="R16" i="96"/>
  <c r="AF60" i="96"/>
  <c r="AF59" i="96"/>
  <c r="AF58" i="96"/>
  <c r="AF57" i="96"/>
  <c r="AF56" i="96"/>
  <c r="AF55" i="96"/>
  <c r="AF52" i="96"/>
  <c r="AF51" i="96"/>
  <c r="AF50" i="96"/>
  <c r="AF49" i="96"/>
  <c r="AF48" i="96"/>
  <c r="AF47" i="96"/>
  <c r="AF40" i="96"/>
  <c r="AF41" i="96"/>
  <c r="AF42" i="96"/>
  <c r="AF43" i="96"/>
  <c r="AF39" i="96"/>
  <c r="N26" i="96" l="1"/>
  <c r="N27" i="96" s="1"/>
  <c r="V21" i="96"/>
  <c r="V24" i="96"/>
  <c r="V26" i="96" s="1"/>
  <c r="R21" i="96"/>
  <c r="R23" i="96"/>
  <c r="R26" i="96" s="1"/>
  <c r="J26" i="96"/>
  <c r="J27" i="96" s="1"/>
  <c r="AB44" i="96"/>
  <c r="AF44" i="96" s="1"/>
  <c r="P46" i="96"/>
  <c r="P47" i="96"/>
  <c r="G47" i="96"/>
  <c r="G46" i="96"/>
  <c r="R27" i="96" l="1"/>
  <c r="V27" i="96"/>
  <c r="P49" i="96"/>
  <c r="P48" i="96"/>
  <c r="G48" i="96"/>
  <c r="G49" i="96" s="1"/>
  <c r="Z23" i="98"/>
  <c r="Z22" i="98"/>
  <c r="Z21" i="98"/>
  <c r="Z16" i="98"/>
  <c r="Z17" i="98"/>
  <c r="Z18" i="98"/>
  <c r="Z19" i="98"/>
  <c r="Z15" i="98"/>
  <c r="V25" i="98"/>
  <c r="V31" i="98" s="1"/>
  <c r="R25" i="98"/>
  <c r="R31" i="98" s="1"/>
  <c r="N23" i="98"/>
  <c r="M23" i="98"/>
  <c r="L23" i="98"/>
  <c r="K23" i="98"/>
  <c r="N22" i="98"/>
  <c r="M22" i="98"/>
  <c r="L22" i="98"/>
  <c r="K22" i="98"/>
  <c r="N21" i="98"/>
  <c r="AD21" i="98" s="1"/>
  <c r="M21" i="98"/>
  <c r="L21" i="98"/>
  <c r="K21" i="98"/>
  <c r="N16" i="98"/>
  <c r="AD16" i="98" s="1"/>
  <c r="N17" i="98"/>
  <c r="N18" i="98"/>
  <c r="AD18" i="98" s="1"/>
  <c r="N19" i="98"/>
  <c r="AD19" i="98" s="1"/>
  <c r="N15" i="98"/>
  <c r="AD15" i="98" s="1"/>
  <c r="J25" i="98"/>
  <c r="J31" i="98" s="1"/>
  <c r="G16" i="96" l="1"/>
  <c r="C19" i="96"/>
  <c r="G19" i="96"/>
  <c r="C18" i="96"/>
  <c r="C17" i="96"/>
  <c r="L17" i="96"/>
  <c r="D20" i="96"/>
  <c r="I16" i="96"/>
  <c r="M17" i="96"/>
  <c r="E20" i="96"/>
  <c r="K20" i="96"/>
  <c r="H19" i="96"/>
  <c r="L20" i="96"/>
  <c r="C16" i="96"/>
  <c r="C21" i="96" s="1"/>
  <c r="C27" i="96" s="1"/>
  <c r="G17" i="96"/>
  <c r="M16" i="96"/>
  <c r="H18" i="96"/>
  <c r="L19" i="96"/>
  <c r="D18" i="96"/>
  <c r="M19" i="96"/>
  <c r="C20" i="96"/>
  <c r="M20" i="96"/>
  <c r="U20" i="96" s="1"/>
  <c r="E19" i="96"/>
  <c r="I20" i="96"/>
  <c r="I18" i="96"/>
  <c r="H16" i="96"/>
  <c r="K18" i="96"/>
  <c r="G18" i="96"/>
  <c r="K19" i="96"/>
  <c r="D17" i="96"/>
  <c r="I17" i="96"/>
  <c r="M18" i="96"/>
  <c r="E16" i="96"/>
  <c r="K17" i="96"/>
  <c r="D19" i="96"/>
  <c r="H20" i="96"/>
  <c r="P20" i="96" s="1"/>
  <c r="D16" i="96"/>
  <c r="H17" i="96"/>
  <c r="L18" i="96"/>
  <c r="E17" i="96"/>
  <c r="K16" i="96"/>
  <c r="G20" i="96"/>
  <c r="O20" i="96" s="1"/>
  <c r="L16" i="96"/>
  <c r="L21" i="96" s="1"/>
  <c r="L27" i="96" s="1"/>
  <c r="E18" i="96"/>
  <c r="I19" i="96"/>
  <c r="AD22" i="98"/>
  <c r="AD23" i="98"/>
  <c r="O21" i="98"/>
  <c r="S21" i="98" s="1"/>
  <c r="Q21" i="98"/>
  <c r="P22" i="98"/>
  <c r="T22" i="98" s="1"/>
  <c r="O23" i="98"/>
  <c r="S23" i="98" s="1"/>
  <c r="Q23" i="98"/>
  <c r="U23" i="98" s="1"/>
  <c r="U21" i="98"/>
  <c r="P21" i="98"/>
  <c r="T21" i="98" s="1"/>
  <c r="O22" i="98"/>
  <c r="S22" i="98" s="1"/>
  <c r="Q22" i="98"/>
  <c r="U22" i="98" s="1"/>
  <c r="P23" i="98"/>
  <c r="Z25" i="98"/>
  <c r="Z31" i="98" s="1"/>
  <c r="AD17" i="98"/>
  <c r="AD25" i="98" s="1"/>
  <c r="AD31" i="98" s="1"/>
  <c r="N25" i="98"/>
  <c r="N31" i="98" s="1"/>
  <c r="F25" i="98"/>
  <c r="F31" i="98" s="1"/>
  <c r="O18" i="96" l="1"/>
  <c r="S18" i="96"/>
  <c r="Q20" i="96"/>
  <c r="M21" i="96"/>
  <c r="M27" i="96" s="1"/>
  <c r="T19" i="96"/>
  <c r="P19" i="96"/>
  <c r="I21" i="96"/>
  <c r="I27" i="96" s="1"/>
  <c r="U16" i="96"/>
  <c r="Q16" i="96"/>
  <c r="Q17" i="96"/>
  <c r="U17" i="96"/>
  <c r="O17" i="96"/>
  <c r="S17" i="96"/>
  <c r="S20" i="96"/>
  <c r="O19" i="96"/>
  <c r="S19" i="96"/>
  <c r="H21" i="96"/>
  <c r="H27" i="96" s="1"/>
  <c r="T16" i="96"/>
  <c r="P16" i="96"/>
  <c r="P21" i="96" s="1"/>
  <c r="P27" i="96" s="1"/>
  <c r="P17" i="96"/>
  <c r="T17" i="96"/>
  <c r="U19" i="96"/>
  <c r="Q19" i="96"/>
  <c r="K21" i="96"/>
  <c r="K27" i="96" s="1"/>
  <c r="D21" i="96"/>
  <c r="D27" i="96" s="1"/>
  <c r="E21" i="96"/>
  <c r="E27" i="96" s="1"/>
  <c r="U18" i="96"/>
  <c r="Q18" i="96"/>
  <c r="T18" i="96"/>
  <c r="P18" i="96"/>
  <c r="T20" i="96"/>
  <c r="G21" i="96"/>
  <c r="G27" i="96" s="1"/>
  <c r="O16" i="96"/>
  <c r="O21" i="96" s="1"/>
  <c r="O27" i="96" s="1"/>
  <c r="S16" i="96"/>
  <c r="W22" i="98"/>
  <c r="AA22" i="98" s="1"/>
  <c r="W23" i="98"/>
  <c r="AA23" i="98" s="1"/>
  <c r="Y21" i="98"/>
  <c r="AC21" i="98" s="1"/>
  <c r="T23" i="98"/>
  <c r="X23" i="98" s="1"/>
  <c r="AB23" i="98" s="1"/>
  <c r="Y22" i="98"/>
  <c r="AC22" i="98" s="1"/>
  <c r="X21" i="98"/>
  <c r="AB21" i="98" s="1"/>
  <c r="Y23" i="98"/>
  <c r="AC23" i="98" s="1"/>
  <c r="X22" i="98"/>
  <c r="AB22" i="98" s="1"/>
  <c r="W21" i="98"/>
  <c r="AA21" i="98" s="1"/>
  <c r="U19" i="114"/>
  <c r="D19" i="114"/>
  <c r="D20" i="88"/>
  <c r="G11" i="144"/>
  <c r="G11" i="29"/>
  <c r="J47" i="98"/>
  <c r="I47" i="98"/>
  <c r="H47" i="98"/>
  <c r="D47" i="98"/>
  <c r="E47" i="98"/>
  <c r="C47" i="98"/>
  <c r="K46" i="98"/>
  <c r="F46" i="98"/>
  <c r="K45" i="98"/>
  <c r="F45" i="98"/>
  <c r="K44" i="98"/>
  <c r="F44" i="98"/>
  <c r="F47" i="98" s="1"/>
  <c r="D17" i="65"/>
  <c r="E17" i="65"/>
  <c r="F17" i="65"/>
  <c r="G17" i="65"/>
  <c r="H17" i="65"/>
  <c r="I17" i="65"/>
  <c r="J17" i="65"/>
  <c r="C17" i="65"/>
  <c r="K11" i="65"/>
  <c r="K17" i="65" s="1"/>
  <c r="Q17" i="62"/>
  <c r="P17" i="62"/>
  <c r="M17" i="62"/>
  <c r="L17" i="62"/>
  <c r="K17" i="62"/>
  <c r="I17" i="62"/>
  <c r="H17" i="62"/>
  <c r="G17" i="62"/>
  <c r="E17" i="62"/>
  <c r="D17" i="62"/>
  <c r="C17" i="62"/>
  <c r="Q11" i="62"/>
  <c r="P11" i="62"/>
  <c r="O11" i="62"/>
  <c r="O17" i="62" s="1"/>
  <c r="N11" i="62"/>
  <c r="N17" i="62" s="1"/>
  <c r="J11" i="62"/>
  <c r="J17" i="62" s="1"/>
  <c r="F11" i="62"/>
  <c r="F17" i="62" s="1"/>
  <c r="G12" i="144"/>
  <c r="M11" i="144"/>
  <c r="M15" i="144" s="1"/>
  <c r="M17" i="144" s="1"/>
  <c r="J11" i="144"/>
  <c r="I11" i="144"/>
  <c r="T12" i="29"/>
  <c r="M12" i="29"/>
  <c r="G12" i="29"/>
  <c r="J12" i="29" s="1"/>
  <c r="I12" i="29" s="1"/>
  <c r="M11" i="29"/>
  <c r="M15" i="29" s="1"/>
  <c r="M17" i="29" s="1"/>
  <c r="I23" i="28"/>
  <c r="F23" i="28"/>
  <c r="E23" i="28"/>
  <c r="D23" i="28"/>
  <c r="C23" i="28"/>
  <c r="G22" i="28"/>
  <c r="G21" i="28"/>
  <c r="J20" i="28" s="1"/>
  <c r="H20" i="28"/>
  <c r="G20" i="28"/>
  <c r="G19" i="28"/>
  <c r="J18" i="28" s="1"/>
  <c r="H18" i="28"/>
  <c r="G18" i="28"/>
  <c r="G17" i="28"/>
  <c r="H16" i="28"/>
  <c r="G16" i="28"/>
  <c r="G15" i="28"/>
  <c r="G14" i="28"/>
  <c r="G13" i="28"/>
  <c r="J12" i="28" s="1"/>
  <c r="H12" i="28"/>
  <c r="G12" i="28"/>
  <c r="G11" i="28"/>
  <c r="I23" i="27"/>
  <c r="F23" i="27"/>
  <c r="E23" i="27"/>
  <c r="D23" i="27"/>
  <c r="C23" i="27"/>
  <c r="G22" i="27"/>
  <c r="G21" i="27"/>
  <c r="G20" i="27"/>
  <c r="G19" i="27"/>
  <c r="G18" i="27"/>
  <c r="G17" i="27"/>
  <c r="G16" i="27"/>
  <c r="J15" i="27" s="1"/>
  <c r="H15" i="27"/>
  <c r="G15" i="27"/>
  <c r="G14" i="27"/>
  <c r="J13" i="27" s="1"/>
  <c r="H13" i="27"/>
  <c r="G13" i="27"/>
  <c r="G12" i="27"/>
  <c r="G11" i="27"/>
  <c r="O22" i="139"/>
  <c r="N22" i="139"/>
  <c r="M22" i="139"/>
  <c r="L22" i="139"/>
  <c r="K22" i="139"/>
  <c r="J22" i="139"/>
  <c r="I22" i="139"/>
  <c r="H22" i="139"/>
  <c r="G22" i="139"/>
  <c r="F22" i="139"/>
  <c r="E22" i="139"/>
  <c r="D22" i="139"/>
  <c r="C22" i="139"/>
  <c r="P18" i="101"/>
  <c r="O18" i="101"/>
  <c r="N18" i="101"/>
  <c r="M18" i="101"/>
  <c r="L18" i="101"/>
  <c r="K18" i="101"/>
  <c r="J18" i="101"/>
  <c r="I18" i="101"/>
  <c r="H18" i="101"/>
  <c r="G18" i="101"/>
  <c r="F18" i="101"/>
  <c r="E18" i="101"/>
  <c r="D18" i="101"/>
  <c r="C18" i="101"/>
  <c r="K15" i="105"/>
  <c r="J15" i="105"/>
  <c r="I15" i="105"/>
  <c r="G15" i="105"/>
  <c r="F15" i="105"/>
  <c r="E15" i="105"/>
  <c r="D15" i="105"/>
  <c r="C15" i="105"/>
  <c r="H11" i="105"/>
  <c r="K9" i="105"/>
  <c r="H9" i="105"/>
  <c r="H15" i="105" s="1"/>
  <c r="M18" i="119"/>
  <c r="L18" i="119"/>
  <c r="K18" i="119"/>
  <c r="J18" i="119"/>
  <c r="I18" i="119"/>
  <c r="H18" i="119"/>
  <c r="G18" i="119"/>
  <c r="E18" i="119"/>
  <c r="D18" i="119"/>
  <c r="C18" i="119"/>
  <c r="H17" i="84"/>
  <c r="G17" i="84"/>
  <c r="F17" i="84"/>
  <c r="E17" i="84"/>
  <c r="D17" i="84"/>
  <c r="C17" i="84"/>
  <c r="J11" i="84"/>
  <c r="J17" i="84" s="1"/>
  <c r="F18" i="66"/>
  <c r="E18" i="66"/>
  <c r="D18" i="66"/>
  <c r="C18" i="66"/>
  <c r="J15" i="133"/>
  <c r="I15" i="133"/>
  <c r="H15" i="133"/>
  <c r="G15" i="133"/>
  <c r="F15" i="133"/>
  <c r="E15" i="133"/>
  <c r="D15" i="133"/>
  <c r="C15" i="133"/>
  <c r="J15" i="132"/>
  <c r="F15" i="132"/>
  <c r="E15" i="132"/>
  <c r="D15" i="132"/>
  <c r="C15" i="132"/>
  <c r="G15" i="135"/>
  <c r="F15" i="135"/>
  <c r="E15" i="135"/>
  <c r="D15" i="135"/>
  <c r="N15" i="124"/>
  <c r="M15" i="124"/>
  <c r="L15" i="124"/>
  <c r="K15" i="124"/>
  <c r="J15" i="124"/>
  <c r="I15" i="124"/>
  <c r="H15" i="124"/>
  <c r="G15" i="124"/>
  <c r="F15" i="124"/>
  <c r="E15" i="124"/>
  <c r="D15" i="124"/>
  <c r="C15" i="124"/>
  <c r="H16" i="103"/>
  <c r="G16" i="103"/>
  <c r="F16" i="103"/>
  <c r="E16" i="103"/>
  <c r="D16" i="103"/>
  <c r="C16" i="103"/>
  <c r="K18" i="117"/>
  <c r="J18" i="117"/>
  <c r="I18" i="117"/>
  <c r="H18" i="117"/>
  <c r="G18" i="117"/>
  <c r="F18" i="117"/>
  <c r="E18" i="117"/>
  <c r="D18" i="117"/>
  <c r="C18" i="117"/>
  <c r="J18" i="26"/>
  <c r="I18" i="26"/>
  <c r="H18" i="26"/>
  <c r="G18" i="26"/>
  <c r="F18" i="26"/>
  <c r="E18" i="26"/>
  <c r="D18" i="26"/>
  <c r="C18" i="26"/>
  <c r="J18" i="16"/>
  <c r="I18" i="16"/>
  <c r="H18" i="16"/>
  <c r="G18" i="16"/>
  <c r="F18" i="16"/>
  <c r="E18" i="16"/>
  <c r="D18" i="16"/>
  <c r="C18" i="16"/>
  <c r="E15" i="155"/>
  <c r="D15" i="155"/>
  <c r="C15" i="155"/>
  <c r="G15" i="142"/>
  <c r="F15" i="142"/>
  <c r="E15" i="142"/>
  <c r="D15" i="142"/>
  <c r="C15" i="142"/>
  <c r="G25" i="102"/>
  <c r="G24" i="102"/>
  <c r="G23" i="102"/>
  <c r="G22" i="102"/>
  <c r="G15" i="123"/>
  <c r="F15" i="123"/>
  <c r="E15" i="123"/>
  <c r="D15" i="123"/>
  <c r="C27" i="98" l="1"/>
  <c r="G28" i="98"/>
  <c r="G30" i="98" s="1"/>
  <c r="C28" i="98"/>
  <c r="K28" i="98" s="1"/>
  <c r="C29" i="98"/>
  <c r="K29" i="98" s="1"/>
  <c r="U21" i="96"/>
  <c r="U27" i="96" s="1"/>
  <c r="E29" i="98"/>
  <c r="M29" i="98" s="1"/>
  <c r="I28" i="98"/>
  <c r="I30" i="98" s="1"/>
  <c r="E28" i="98"/>
  <c r="M28" i="98" s="1"/>
  <c r="E27" i="98"/>
  <c r="T21" i="96"/>
  <c r="T27" i="96" s="1"/>
  <c r="D28" i="98"/>
  <c r="L28" i="98" s="1"/>
  <c r="D27" i="98"/>
  <c r="H28" i="98"/>
  <c r="H30" i="98" s="1"/>
  <c r="D29" i="98"/>
  <c r="L29" i="98" s="1"/>
  <c r="J11" i="29"/>
  <c r="G15" i="29"/>
  <c r="S21" i="96"/>
  <c r="S27" i="96" s="1"/>
  <c r="Q21" i="96"/>
  <c r="Q27" i="96" s="1"/>
  <c r="H14" i="28"/>
  <c r="J14" i="28" s="1"/>
  <c r="J16" i="28"/>
  <c r="H22" i="28"/>
  <c r="J22" i="28" s="1"/>
  <c r="K47" i="98"/>
  <c r="P28" i="98" s="1"/>
  <c r="O28" i="98"/>
  <c r="O29" i="98"/>
  <c r="W29" i="98" s="1"/>
  <c r="G15" i="144"/>
  <c r="J61" i="98"/>
  <c r="J57" i="98"/>
  <c r="K51" i="98"/>
  <c r="E61" i="98"/>
  <c r="F51" i="98"/>
  <c r="E57" i="98"/>
  <c r="G17" i="98"/>
  <c r="G16" i="98"/>
  <c r="G15" i="98"/>
  <c r="C16" i="98"/>
  <c r="K16" i="98" s="1"/>
  <c r="C19" i="98"/>
  <c r="K19" i="98" s="1"/>
  <c r="C17" i="98"/>
  <c r="C15" i="98"/>
  <c r="C18" i="98"/>
  <c r="K18" i="98" s="1"/>
  <c r="I17" i="98"/>
  <c r="I15" i="98"/>
  <c r="I16" i="98"/>
  <c r="E16" i="98"/>
  <c r="E19" i="98"/>
  <c r="M19" i="98" s="1"/>
  <c r="E17" i="98"/>
  <c r="E15" i="98"/>
  <c r="E18" i="98"/>
  <c r="M18" i="98" s="1"/>
  <c r="S19" i="98"/>
  <c r="S17" i="98"/>
  <c r="S15" i="98"/>
  <c r="O18" i="98"/>
  <c r="O16" i="98"/>
  <c r="O15" i="98"/>
  <c r="S18" i="98"/>
  <c r="S16" i="98"/>
  <c r="W16" i="98" s="1"/>
  <c r="O19" i="98"/>
  <c r="W19" i="98" s="1"/>
  <c r="O17" i="98"/>
  <c r="W17" i="98" s="1"/>
  <c r="U18" i="98"/>
  <c r="U16" i="98"/>
  <c r="U15" i="98"/>
  <c r="Q19" i="98"/>
  <c r="Q17" i="98"/>
  <c r="Q16" i="98"/>
  <c r="U19" i="98"/>
  <c r="U17" i="98"/>
  <c r="Q18" i="98"/>
  <c r="Y18" i="98" s="1"/>
  <c r="Q15" i="98"/>
  <c r="H15" i="98"/>
  <c r="H17" i="98"/>
  <c r="H16" i="98"/>
  <c r="D18" i="98"/>
  <c r="L18" i="98" s="1"/>
  <c r="D16" i="98"/>
  <c r="D19" i="98"/>
  <c r="L19" i="98" s="1"/>
  <c r="D17" i="98"/>
  <c r="D15" i="98"/>
  <c r="T19" i="98"/>
  <c r="T17" i="98"/>
  <c r="P18" i="98"/>
  <c r="P15" i="98"/>
  <c r="T18" i="98"/>
  <c r="T16" i="98"/>
  <c r="T15" i="98"/>
  <c r="P19" i="98"/>
  <c r="X19" i="98" s="1"/>
  <c r="P17" i="98"/>
  <c r="P16" i="98"/>
  <c r="C51" i="98"/>
  <c r="E51" i="98"/>
  <c r="H51" i="98"/>
  <c r="J51" i="98"/>
  <c r="D51" i="98"/>
  <c r="I51" i="98"/>
  <c r="R11" i="62"/>
  <c r="R17" i="62" s="1"/>
  <c r="T11" i="144"/>
  <c r="C15" i="123"/>
  <c r="B15" i="123"/>
  <c r="H18" i="121"/>
  <c r="G18" i="121"/>
  <c r="F18" i="121"/>
  <c r="L16" i="98" l="1"/>
  <c r="Q29" i="98"/>
  <c r="Y29" i="98" s="1"/>
  <c r="AC29" i="98" s="1"/>
  <c r="P29" i="98"/>
  <c r="X29" i="98" s="1"/>
  <c r="AA29" i="98"/>
  <c r="W18" i="98"/>
  <c r="M16" i="98"/>
  <c r="S28" i="98"/>
  <c r="S30" i="98" s="1"/>
  <c r="D30" i="98"/>
  <c r="L27" i="98"/>
  <c r="Q27" i="98"/>
  <c r="E30" i="98"/>
  <c r="M27" i="98"/>
  <c r="T28" i="98"/>
  <c r="T30" i="98" s="1"/>
  <c r="W28" i="98"/>
  <c r="AA28" i="98" s="1"/>
  <c r="I11" i="29"/>
  <c r="J15" i="29"/>
  <c r="J17" i="29" s="1"/>
  <c r="Q28" i="98"/>
  <c r="Y28" i="98" s="1"/>
  <c r="AC28" i="98" s="1"/>
  <c r="P27" i="98"/>
  <c r="Y19" i="98"/>
  <c r="M17" i="98"/>
  <c r="I25" i="98"/>
  <c r="K17" i="98"/>
  <c r="O27" i="98"/>
  <c r="AB29" i="98"/>
  <c r="U28" i="98"/>
  <c r="U30" i="98" s="1"/>
  <c r="I31" i="98"/>
  <c r="C30" i="98"/>
  <c r="C31" i="98" s="1"/>
  <c r="K27" i="98"/>
  <c r="AC18" i="98"/>
  <c r="M15" i="98"/>
  <c r="E25" i="98"/>
  <c r="K15" i="98"/>
  <c r="C25" i="98"/>
  <c r="E55" i="98"/>
  <c r="E53" i="98"/>
  <c r="K55" i="98"/>
  <c r="J53" i="98"/>
  <c r="X16" i="98"/>
  <c r="AB19" i="98"/>
  <c r="X17" i="98"/>
  <c r="T25" i="98"/>
  <c r="X18" i="98"/>
  <c r="L17" i="98"/>
  <c r="AB16" i="98"/>
  <c r="H25" i="98"/>
  <c r="H31" i="98" s="1"/>
  <c r="Y17" i="98"/>
  <c r="U25" i="98"/>
  <c r="S25" i="98"/>
  <c r="AC19" i="98"/>
  <c r="AA19" i="98"/>
  <c r="G25" i="98"/>
  <c r="G31" i="98" s="1"/>
  <c r="X15" i="98"/>
  <c r="X25" i="98" s="1"/>
  <c r="P25" i="98"/>
  <c r="L15" i="98"/>
  <c r="D25" i="98"/>
  <c r="Y15" i="98"/>
  <c r="Q25" i="98"/>
  <c r="W15" i="98"/>
  <c r="W25" i="98" s="1"/>
  <c r="O25" i="98"/>
  <c r="AB18" i="98"/>
  <c r="Y16" i="98"/>
  <c r="AC17" i="98"/>
  <c r="AC16" i="98"/>
  <c r="AA18" i="98"/>
  <c r="AA17" i="98"/>
  <c r="AA16" i="98"/>
  <c r="E18" i="121"/>
  <c r="D18" i="121"/>
  <c r="E20" i="138"/>
  <c r="D20" i="138"/>
  <c r="C20" i="138"/>
  <c r="G25" i="14"/>
  <c r="E25" i="14"/>
  <c r="H17" i="14" s="1"/>
  <c r="H25" i="14" s="1"/>
  <c r="D25" i="14"/>
  <c r="D26" i="14" s="1"/>
  <c r="C26" i="14" s="1"/>
  <c r="C25" i="14"/>
  <c r="G16" i="14"/>
  <c r="E16" i="14"/>
  <c r="D16" i="14"/>
  <c r="C16" i="14"/>
  <c r="H16" i="14"/>
  <c r="H18" i="13"/>
  <c r="G18" i="13"/>
  <c r="F18" i="13"/>
  <c r="E18" i="13"/>
  <c r="K30" i="98" l="1"/>
  <c r="AA27" i="98"/>
  <c r="AA30" i="98" s="1"/>
  <c r="P30" i="98"/>
  <c r="P31" i="98" s="1"/>
  <c r="X27" i="98"/>
  <c r="T31" i="98"/>
  <c r="L30" i="98"/>
  <c r="AB27" i="98"/>
  <c r="O30" i="98"/>
  <c r="O31" i="98" s="1"/>
  <c r="W27" i="98"/>
  <c r="W30" i="98" s="1"/>
  <c r="W31" i="98" s="1"/>
  <c r="I15" i="29"/>
  <c r="I17" i="29" s="1"/>
  <c r="T11" i="29"/>
  <c r="T15" i="29" s="1"/>
  <c r="T17" i="29" s="1"/>
  <c r="M30" i="98"/>
  <c r="D31" i="98"/>
  <c r="E31" i="98"/>
  <c r="S31" i="98"/>
  <c r="U31" i="98"/>
  <c r="Q30" i="98"/>
  <c r="Q31" i="98" s="1"/>
  <c r="Y27" i="98"/>
  <c r="Y30" i="98" s="1"/>
  <c r="X28" i="98"/>
  <c r="AB28" i="98" s="1"/>
  <c r="AB17" i="98"/>
  <c r="AB15" i="98"/>
  <c r="AB25" i="98" s="1"/>
  <c r="L25" i="98"/>
  <c r="AA15" i="98"/>
  <c r="AA25" i="98" s="1"/>
  <c r="K25" i="98"/>
  <c r="AC15" i="98"/>
  <c r="AC25" i="98" s="1"/>
  <c r="M25" i="98"/>
  <c r="Y25" i="98"/>
  <c r="G26" i="14"/>
  <c r="H26" i="14"/>
  <c r="E26" i="14"/>
  <c r="D18" i="13"/>
  <c r="C18" i="13"/>
  <c r="I12" i="13"/>
  <c r="I18" i="13" s="1"/>
  <c r="O19" i="114"/>
  <c r="N19" i="114"/>
  <c r="L19" i="114"/>
  <c r="K19" i="114"/>
  <c r="I19" i="114"/>
  <c r="H19" i="114"/>
  <c r="F19" i="114"/>
  <c r="E19" i="114"/>
  <c r="C19" i="114"/>
  <c r="S15" i="114" s="1"/>
  <c r="R15" i="114"/>
  <c r="Q15" i="114"/>
  <c r="J15" i="114"/>
  <c r="G15" i="114"/>
  <c r="R14" i="114"/>
  <c r="Q14" i="114"/>
  <c r="P14" i="114"/>
  <c r="M14" i="114"/>
  <c r="S14" i="114" s="1"/>
  <c r="J14" i="114"/>
  <c r="G14" i="114"/>
  <c r="M31" i="98" l="1"/>
  <c r="X30" i="98"/>
  <c r="X31" i="98" s="1"/>
  <c r="Y31" i="98"/>
  <c r="AB30" i="98"/>
  <c r="AB31" i="98" s="1"/>
  <c r="L31" i="98"/>
  <c r="AA31" i="98"/>
  <c r="AC27" i="98"/>
  <c r="AC30" i="98" s="1"/>
  <c r="AC31" i="98" s="1"/>
  <c r="K31" i="98"/>
  <c r="R13" i="114"/>
  <c r="R19" i="114" s="1"/>
  <c r="Q13" i="114"/>
  <c r="Q19" i="114" s="1"/>
  <c r="P13" i="114"/>
  <c r="P19" i="114" s="1"/>
  <c r="M13" i="114"/>
  <c r="M19" i="114" s="1"/>
  <c r="J13" i="114"/>
  <c r="J19" i="114" s="1"/>
  <c r="G13" i="114"/>
  <c r="G19" i="114" s="1"/>
  <c r="U20" i="88"/>
  <c r="O20" i="88"/>
  <c r="N20" i="88"/>
  <c r="L20" i="88"/>
  <c r="K20" i="88"/>
  <c r="J20" i="88"/>
  <c r="I20" i="88"/>
  <c r="H20" i="88"/>
  <c r="F20" i="88"/>
  <c r="E20" i="88"/>
  <c r="C20" i="88"/>
  <c r="R15" i="88"/>
  <c r="R20" i="88" s="1"/>
  <c r="Q15" i="88"/>
  <c r="P15" i="88"/>
  <c r="M15" i="88"/>
  <c r="S15" i="88" s="1"/>
  <c r="G15" i="88"/>
  <c r="R14" i="88"/>
  <c r="Q14" i="88"/>
  <c r="Q20" i="88" s="1"/>
  <c r="P14" i="88"/>
  <c r="P20" i="88" s="1"/>
  <c r="M14" i="88"/>
  <c r="M20" i="88" s="1"/>
  <c r="J14" i="88"/>
  <c r="G14" i="88"/>
  <c r="G20" i="88" s="1"/>
  <c r="M19" i="75"/>
  <c r="L19" i="75"/>
  <c r="J19" i="75"/>
  <c r="I19" i="75"/>
  <c r="G19" i="75"/>
  <c r="F19" i="75"/>
  <c r="D19" i="75"/>
  <c r="C19" i="75"/>
  <c r="P14" i="75"/>
  <c r="P19" i="75" s="1"/>
  <c r="O14" i="75"/>
  <c r="N14" i="75"/>
  <c r="K14" i="75"/>
  <c r="H14" i="75"/>
  <c r="Q14" i="75" s="1"/>
  <c r="E14" i="75"/>
  <c r="P13" i="75"/>
  <c r="O13" i="75"/>
  <c r="O19" i="75" s="1"/>
  <c r="N13" i="75"/>
  <c r="N19" i="75" s="1"/>
  <c r="K13" i="75"/>
  <c r="K19" i="75" s="1"/>
  <c r="H13" i="75"/>
  <c r="E13" i="75"/>
  <c r="E19" i="75" s="1"/>
  <c r="M20" i="7"/>
  <c r="L20" i="7"/>
  <c r="J20" i="7"/>
  <c r="I20" i="7"/>
  <c r="G20" i="7"/>
  <c r="F20" i="7"/>
  <c r="D20" i="7"/>
  <c r="C20" i="7"/>
  <c r="P16" i="7"/>
  <c r="O16" i="7"/>
  <c r="H16" i="7"/>
  <c r="E16" i="7"/>
  <c r="P15" i="7"/>
  <c r="O15" i="7"/>
  <c r="N15" i="7"/>
  <c r="K15" i="7"/>
  <c r="H15" i="7"/>
  <c r="Q15" i="7" s="1"/>
  <c r="E15" i="7"/>
  <c r="P14" i="7"/>
  <c r="O14" i="7"/>
  <c r="N14" i="7"/>
  <c r="N20" i="7" s="1"/>
  <c r="K14" i="7"/>
  <c r="K20" i="7" s="1"/>
  <c r="H14" i="7"/>
  <c r="E14" i="7"/>
  <c r="E20" i="7" s="1"/>
  <c r="M19" i="86"/>
  <c r="L19" i="86"/>
  <c r="I19" i="86"/>
  <c r="H19" i="86"/>
  <c r="G19" i="86"/>
  <c r="F19" i="86"/>
  <c r="E19" i="86"/>
  <c r="D19" i="86"/>
  <c r="C19" i="86"/>
  <c r="K15" i="86"/>
  <c r="J15" i="86"/>
  <c r="K14" i="86"/>
  <c r="K13" i="86"/>
  <c r="J13" i="86"/>
  <c r="J19" i="86" s="1"/>
  <c r="M18" i="74"/>
  <c r="K18" i="74"/>
  <c r="J18" i="74"/>
  <c r="I18" i="74"/>
  <c r="H18" i="74"/>
  <c r="F18" i="74"/>
  <c r="E18" i="74"/>
  <c r="D18" i="74"/>
  <c r="C18" i="74"/>
  <c r="G14" i="74"/>
  <c r="G13" i="74"/>
  <c r="L12" i="74"/>
  <c r="L18" i="74" s="1"/>
  <c r="G12" i="74"/>
  <c r="G18" i="74" s="1"/>
  <c r="K18" i="5"/>
  <c r="J18" i="5"/>
  <c r="I18" i="5"/>
  <c r="H18" i="5"/>
  <c r="F18" i="5"/>
  <c r="E18" i="5"/>
  <c r="D18" i="5"/>
  <c r="C18" i="5"/>
  <c r="G14" i="5"/>
  <c r="G13" i="5"/>
  <c r="L12" i="5"/>
  <c r="L18" i="5" s="1"/>
  <c r="G12" i="5"/>
  <c r="G18" i="5" s="1"/>
  <c r="H18" i="111"/>
  <c r="G18" i="111"/>
  <c r="D18" i="111"/>
  <c r="C18" i="111"/>
  <c r="J14" i="111"/>
  <c r="F14" i="111"/>
  <c r="J13" i="111"/>
  <c r="F13" i="111"/>
  <c r="J12" i="111"/>
  <c r="J18" i="111" s="1"/>
  <c r="F12" i="111"/>
  <c r="H18" i="4"/>
  <c r="G18" i="4"/>
  <c r="D18" i="4"/>
  <c r="C18" i="4"/>
  <c r="J14" i="4"/>
  <c r="F14" i="4"/>
  <c r="J13" i="4"/>
  <c r="F13" i="4"/>
  <c r="J12" i="4"/>
  <c r="J18" i="4" s="1"/>
  <c r="F12" i="4"/>
  <c r="E15" i="141"/>
  <c r="C15" i="141"/>
  <c r="D10" i="141"/>
  <c r="D15" i="141" s="1"/>
  <c r="R17" i="47"/>
  <c r="P17" i="47"/>
  <c r="O17" i="47"/>
  <c r="N17" i="47"/>
  <c r="M17" i="47"/>
  <c r="K17" i="47"/>
  <c r="J17" i="47"/>
  <c r="F17" i="47"/>
  <c r="E17" i="47"/>
  <c r="D17" i="47"/>
  <c r="C17" i="47"/>
  <c r="Q13" i="47"/>
  <c r="L13" i="47" s="1"/>
  <c r="I13" i="47"/>
  <c r="I17" i="47" s="1"/>
  <c r="H13" i="47"/>
  <c r="H17" i="47" s="1"/>
  <c r="G13" i="47"/>
  <c r="Q12" i="47"/>
  <c r="L12" i="47"/>
  <c r="G12" i="47"/>
  <c r="Q11" i="47"/>
  <c r="Q17" i="47" s="1"/>
  <c r="L11" i="47"/>
  <c r="L17" i="47" s="1"/>
  <c r="G11" i="47"/>
  <c r="G17" i="47" s="1"/>
  <c r="P17" i="60"/>
  <c r="O17" i="60"/>
  <c r="N17" i="60"/>
  <c r="M17" i="60"/>
  <c r="K17" i="60"/>
  <c r="J17" i="60"/>
  <c r="I17" i="60"/>
  <c r="F17" i="60"/>
  <c r="E17" i="60"/>
  <c r="D17" i="60"/>
  <c r="C17" i="60"/>
  <c r="Q13" i="60"/>
  <c r="H13" i="60"/>
  <c r="L13" i="60" s="1"/>
  <c r="G13" i="60"/>
  <c r="Q12" i="60"/>
  <c r="L12" i="60"/>
  <c r="G12" i="60"/>
  <c r="Q11" i="60"/>
  <c r="Q17" i="60" s="1"/>
  <c r="L11" i="60"/>
  <c r="G11" i="60"/>
  <c r="G17" i="60" s="1"/>
  <c r="M17" i="59"/>
  <c r="K17" i="59"/>
  <c r="J17" i="59"/>
  <c r="I17" i="59"/>
  <c r="H17" i="59"/>
  <c r="F17" i="59"/>
  <c r="E17" i="59"/>
  <c r="D17" i="59"/>
  <c r="C17" i="59"/>
  <c r="L11" i="59"/>
  <c r="L17" i="59" s="1"/>
  <c r="G11" i="59"/>
  <c r="G17" i="59" s="1"/>
  <c r="M17" i="58"/>
  <c r="K17" i="58"/>
  <c r="J17" i="58"/>
  <c r="I17" i="58"/>
  <c r="H17" i="58"/>
  <c r="F17" i="58"/>
  <c r="E17" i="58"/>
  <c r="D17" i="58"/>
  <c r="C17" i="58"/>
  <c r="L13" i="58"/>
  <c r="L17" i="58" s="1"/>
  <c r="G13" i="58"/>
  <c r="G17" i="58" s="1"/>
  <c r="K18" i="1"/>
  <c r="J18" i="1"/>
  <c r="I18" i="1"/>
  <c r="H18" i="1"/>
  <c r="F18" i="1"/>
  <c r="E18" i="1"/>
  <c r="D18" i="1"/>
  <c r="C18" i="1"/>
  <c r="M14" i="1" s="1"/>
  <c r="G14" i="1"/>
  <c r="G13" i="1"/>
  <c r="L12" i="1"/>
  <c r="L18" i="1" s="1"/>
  <c r="G12" i="1"/>
  <c r="G18" i="1" s="1"/>
  <c r="E15" i="100"/>
  <c r="D15" i="100"/>
  <c r="C15" i="100"/>
  <c r="F10" i="100"/>
  <c r="G10" i="100" s="1"/>
  <c r="G15" i="100" s="1"/>
  <c r="F9" i="100"/>
  <c r="F15" i="100" s="1"/>
  <c r="F18" i="4" l="1"/>
  <c r="Q14" i="7"/>
  <c r="Q13" i="75"/>
  <c r="Q19" i="75" s="1"/>
  <c r="H19" i="75"/>
  <c r="S14" i="88"/>
  <c r="S20" i="88" s="1"/>
  <c r="H20" i="7"/>
  <c r="H17" i="60"/>
  <c r="O20" i="7"/>
  <c r="S13" i="114"/>
  <c r="S19" i="114" s="1"/>
  <c r="F18" i="111"/>
  <c r="K19" i="86"/>
  <c r="P20" i="7"/>
  <c r="Q16" i="7"/>
  <c r="Q20" i="7" s="1"/>
  <c r="L17" i="60"/>
  <c r="M12" i="1"/>
  <c r="M18" i="1" s="1"/>
  <c r="J12" i="144"/>
  <c r="I12" i="144"/>
  <c r="T12" i="144"/>
  <c r="T15" i="144"/>
  <c r="H17" i="27"/>
  <c r="J17" i="27"/>
  <c r="H21" i="28"/>
  <c r="J21" i="28"/>
  <c r="G23" i="28"/>
  <c r="H23" i="28"/>
  <c r="G23" i="27"/>
  <c r="H23" i="27"/>
  <c r="J15" i="144"/>
  <c r="H14" i="27"/>
  <c r="J14" i="27"/>
  <c r="H13" i="28"/>
  <c r="J13" i="28"/>
  <c r="H15" i="28"/>
  <c r="J15" i="28"/>
  <c r="H22" i="27"/>
  <c r="J22" i="27"/>
  <c r="H11" i="28"/>
  <c r="J11" i="28"/>
  <c r="H11" i="27"/>
  <c r="J11" i="27"/>
  <c r="H20" i="27"/>
  <c r="J20" i="27"/>
  <c r="H19" i="27"/>
  <c r="J19" i="27"/>
  <c r="H17" i="28"/>
  <c r="J17" i="28"/>
  <c r="H18" i="27"/>
  <c r="J18" i="27"/>
  <c r="H19" i="28"/>
  <c r="J19" i="28"/>
  <c r="H21" i="27"/>
  <c r="J21" i="27"/>
  <c r="H16" i="27"/>
  <c r="J16" i="27"/>
  <c r="H12" i="27"/>
  <c r="J12" i="27"/>
  <c r="J23" i="27"/>
  <c r="J23" i="28"/>
  <c r="I15" i="144"/>
  <c r="I17" i="144"/>
  <c r="T17" i="144"/>
  <c r="J17" i="144"/>
</calcChain>
</file>

<file path=xl/sharedStrings.xml><?xml version="1.0" encoding="utf-8"?>
<sst xmlns="http://schemas.openxmlformats.org/spreadsheetml/2006/main" count="3045" uniqueCount="1089">
  <si>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</si>
  <si>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</si>
  <si>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</si>
  <si>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</si>
  <si>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</si>
  <si>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</si>
  <si>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</si>
  <si>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</si>
  <si>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</si>
  <si>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</si>
  <si>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</si>
  <si>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</si>
  <si>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</si>
  <si>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</si>
  <si>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</si>
  <si>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</si>
  <si>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</si>
  <si>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</si>
  <si>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</si>
  <si>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</si>
  <si>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</si>
  <si>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</si>
  <si>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</si>
  <si>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</si>
  <si>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</si>
  <si>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</si>
  <si>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</si>
  <si>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r>
      <t xml:space="preserve">State/UT: </t>
    </r>
    <r>
      <rPr>
        <b/>
        <u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</si>
  <si>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</si>
  <si>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</si>
  <si>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</si>
  <si>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</si>
  <si>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</si>
  <si>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</si>
  <si>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</si>
  <si>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</si>
  <si>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</si>
  <si>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</si>
  <si>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</si>
  <si>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</si>
  <si>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</si>
  <si>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</si>
  <si>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--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</si>
  <si>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</si>
  <si>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</si>
  <si>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</si>
  <si>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</si>
  <si>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</si>
  <si>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</si>
  <si>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</si>
  <si>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</si>
  <si>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</si>
  <si>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</si>
  <si>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</si>
  <si>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</si>
  <si>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</si>
  <si>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</si>
  <si>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</si>
  <si>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</si>
  <si>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</si>
  <si>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</si>
  <si>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</si>
  <si>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</si>
  <si>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</si>
  <si>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</si>
  <si>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</si>
  <si>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</si>
  <si>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</si>
  <si>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</si>
  <si>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</si>
  <si>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</si>
  <si>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</si>
  <si>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</si>
  <si>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</si>
  <si>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</si>
  <si>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</si>
  <si>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</si>
  <si>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</si>
  <si>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</si>
  <si>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</si>
  <si>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</si>
  <si>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</si>
  <si>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</si>
  <si>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</si>
  <si>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</si>
  <si>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</si>
  <si>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</si>
  <si>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</si>
  <si>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</si>
  <si>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</si>
  <si>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</si>
  <si>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</si>
  <si>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</si>
  <si>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</si>
  <si>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</si>
  <si>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</si>
  <si>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</si>
  <si>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</si>
  <si>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</si>
  <si>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</si>
  <si>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</si>
  <si>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</si>
  <si>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</si>
  <si>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</si>
  <si>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</si>
  <si>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</si>
  <si>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</si>
  <si>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</si>
  <si>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</si>
  <si>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</si>
  <si>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</si>
  <si>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</si>
  <si>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</si>
  <si>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</si>
  <si>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</si>
  <si>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</si>
  <si>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</si>
  <si>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</si>
  <si>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</si>
  <si>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</si>
  <si>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</si>
  <si>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</si>
  <si>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</si>
  <si>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</si>
  <si>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</si>
  <si>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</si>
  <si>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</si>
  <si>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</si>
  <si>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</si>
  <si>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</si>
  <si>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</si>
  <si>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</si>
  <si>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</si>
  <si>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</si>
  <si>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</si>
  <si>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</si>
  <si>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</si>
  <si>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</si>
  <si>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</si>
  <si>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</si>
  <si>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</si>
  <si>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</si>
  <si>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</si>
  <si>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</si>
  <si>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</si>
  <si>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</si>
  <si>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</si>
  <si>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</si>
  <si>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</si>
  <si>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Block*</t>
  </si>
  <si>
    <t>Amount</t>
  </si>
  <si>
    <t>Date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</si>
  <si>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</si>
  <si>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</si>
  <si>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</si>
  <si>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</si>
  <si>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</si>
  <si>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</si>
  <si>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</si>
  <si>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</si>
  <si>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</si>
  <si>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</si>
  <si>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</si>
  <si>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</si>
  <si>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</si>
  <si>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</si>
  <si>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</si>
  <si>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</si>
  <si>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</si>
  <si>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</si>
  <si>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</si>
  <si>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</si>
  <si>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</si>
  <si>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</si>
  <si>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</si>
  <si>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</si>
  <si>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</si>
  <si>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</si>
  <si>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</si>
  <si>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</si>
  <si>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</si>
  <si>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</si>
  <si>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</si>
  <si>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</si>
  <si>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</si>
  <si>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</si>
  <si>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</si>
  <si>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</si>
  <si>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</si>
  <si>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</si>
  <si>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</si>
  <si>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</si>
  <si>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</si>
  <si>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</si>
  <si>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</si>
  <si>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</si>
  <si>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</si>
  <si>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</si>
  <si>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</si>
  <si>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</si>
  <si>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</si>
  <si>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</si>
  <si>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</si>
  <si>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</si>
  <si>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</si>
  <si>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</si>
  <si>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</si>
  <si>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</si>
  <si>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</si>
  <si>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</si>
  <si>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</si>
  <si>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</si>
  <si>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</si>
  <si>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</si>
  <si>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</si>
  <si>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</si>
  <si>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</si>
  <si>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</si>
  <si>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</si>
  <si>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</si>
  <si>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</si>
  <si>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</si>
  <si>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</si>
  <si>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</si>
  <si>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</si>
  <si>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</si>
  <si>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</si>
  <si>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</si>
  <si>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</si>
  <si>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</si>
  <si>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</si>
  <si>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</si>
  <si>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</si>
  <si>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</si>
  <si>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</si>
  <si>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</si>
  <si>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</si>
  <si>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</si>
  <si>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</si>
  <si>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</si>
  <si>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</si>
  <si>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</si>
  <si>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</si>
  <si>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</si>
  <si>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</si>
  <si>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</si>
  <si>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</si>
  <si>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</si>
  <si>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</si>
  <si>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</si>
  <si>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</si>
  <si>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</si>
  <si>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</si>
  <si>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</si>
  <si>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</si>
  <si>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</si>
  <si>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</si>
  <si>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</si>
  <si>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</si>
  <si>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</si>
  <si>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</si>
  <si>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</si>
  <si>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</si>
  <si>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</si>
  <si>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</si>
  <si>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</si>
  <si>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</si>
  <si>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</si>
  <si>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</si>
  <si>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</si>
  <si>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</si>
  <si>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</si>
  <si>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</si>
  <si>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</si>
  <si>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</si>
  <si>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</si>
  <si>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</si>
  <si>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</si>
  <si>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</si>
  <si>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</si>
  <si>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</si>
  <si>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</si>
  <si>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</si>
  <si>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</si>
  <si>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</si>
  <si>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</si>
  <si>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</si>
  <si>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</si>
  <si>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</si>
  <si>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</si>
  <si>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</si>
  <si>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</si>
  <si>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</si>
  <si>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</si>
  <si>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</si>
  <si>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</si>
  <si>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</si>
  <si>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</si>
  <si>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</si>
  <si>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</si>
  <si>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</si>
  <si>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</si>
  <si>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</si>
  <si>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</si>
  <si>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</si>
  <si>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</si>
  <si>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</si>
  <si>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</si>
  <si>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</si>
  <si>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</si>
  <si>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</si>
  <si>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</si>
  <si>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</si>
  <si>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</si>
  <si>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</si>
  <si>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</si>
  <si>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</si>
  <si>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</si>
  <si>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</si>
  <si>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</si>
  <si>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</si>
  <si>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</si>
  <si>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</si>
  <si>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</si>
  <si>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</si>
  <si>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</si>
  <si>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</si>
  <si>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</si>
  <si>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</si>
  <si>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</si>
  <si>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</si>
  <si>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</si>
  <si>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</si>
  <si>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</si>
  <si>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</si>
  <si>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</si>
  <si>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</si>
  <si>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</si>
  <si>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</si>
  <si>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</si>
  <si>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</si>
  <si>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</si>
  <si>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</si>
  <si>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</si>
  <si>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</si>
  <si>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</si>
  <si>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</si>
  <si>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</si>
  <si>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</si>
  <si>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</si>
  <si>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</si>
  <si>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</si>
  <si>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</si>
  <si>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</si>
  <si>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</si>
  <si>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</si>
  <si>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</si>
  <si>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</si>
  <si>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</si>
  <si>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</si>
  <si>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</si>
  <si>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</si>
  <si>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</si>
  <si>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</si>
  <si>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</si>
  <si>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</si>
  <si>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</si>
  <si>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</si>
  <si>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</si>
  <si>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</si>
  <si>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</si>
  <si>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</si>
  <si>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</si>
  <si>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</si>
  <si>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</si>
  <si>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</si>
  <si>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</si>
  <si>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</si>
  <si>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</si>
  <si>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</si>
  <si>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</si>
  <si>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</si>
  <si>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</si>
  <si>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</si>
  <si>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</si>
  <si>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</si>
  <si>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</si>
  <si>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</si>
  <si>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</si>
  <si>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</si>
  <si>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</si>
  <si>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</si>
  <si>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</si>
  <si>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</si>
  <si>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</si>
  <si>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</si>
  <si>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</si>
  <si>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</si>
  <si>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</si>
  <si>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</si>
  <si>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</si>
  <si>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</si>
  <si>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</si>
  <si>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</si>
  <si>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</si>
  <si>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</si>
  <si>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</si>
  <si>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</si>
  <si>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</si>
  <si>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</si>
  <si>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</si>
  <si>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</si>
  <si>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</si>
  <si>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</si>
  <si>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</si>
  <si>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</si>
  <si>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</si>
  <si>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</si>
  <si>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</si>
  <si>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</si>
  <si>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</si>
  <si>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</si>
  <si>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</si>
  <si>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</si>
  <si>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</si>
  <si>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</si>
  <si>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</si>
  <si>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</si>
  <si>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</si>
  <si>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</si>
  <si>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</si>
  <si>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</si>
  <si>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</si>
  <si>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</si>
  <si>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</si>
  <si>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</si>
  <si>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</si>
  <si>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</si>
  <si>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</si>
  <si>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</si>
  <si>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</si>
  <si>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</si>
  <si>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</si>
  <si>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</si>
  <si>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</si>
  <si>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</si>
  <si>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</si>
  <si>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</si>
  <si>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</si>
  <si>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</si>
  <si>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</si>
  <si>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</si>
  <si>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</si>
  <si>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</si>
  <si>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</si>
  <si>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</si>
  <si>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</si>
  <si>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</si>
  <si>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</si>
  <si>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</si>
  <si>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</si>
  <si>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</si>
  <si>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</si>
  <si>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</si>
  <si>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</si>
  <si>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</si>
  <si>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</si>
  <si>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</si>
  <si>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</si>
  <si>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</si>
  <si>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</si>
  <si>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</si>
  <si>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</si>
  <si>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</si>
  <si>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</si>
  <si>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</si>
  <si>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</si>
  <si>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</si>
  <si>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</si>
  <si>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</si>
  <si>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</si>
  <si>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</si>
  <si>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</si>
  <si>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</si>
  <si>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</si>
  <si>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</si>
  <si>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</si>
  <si>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</si>
  <si>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</si>
  <si>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</si>
  <si>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</si>
  <si>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</si>
  <si>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</si>
  <si>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</si>
  <si>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</si>
  <si>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</si>
  <si>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</si>
  <si>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</si>
  <si>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</si>
  <si>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</si>
  <si>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</si>
  <si>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</si>
  <si>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</si>
  <si>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</si>
  <si>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</si>
  <si>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</si>
  <si>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</si>
  <si>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</si>
  <si>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</si>
  <si>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</si>
  <si>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</si>
  <si>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</si>
  <si>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</si>
  <si>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</si>
  <si>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</si>
  <si>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</si>
  <si>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</si>
  <si>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</si>
  <si>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</si>
  <si>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</si>
  <si>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</si>
  <si>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</si>
  <si>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</si>
  <si>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</si>
  <si>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</si>
  <si>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</si>
  <si>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</si>
  <si>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</si>
  <si>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</si>
  <si>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</si>
  <si>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</si>
  <si>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</si>
  <si>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</si>
  <si>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</si>
  <si>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</si>
  <si>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</si>
  <si>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</si>
  <si>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</si>
  <si>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</si>
  <si>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</si>
  <si>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</si>
  <si>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</si>
  <si>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</si>
  <si>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</si>
  <si>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</si>
  <si>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</si>
  <si>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</si>
  <si>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</si>
  <si>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</si>
  <si>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</si>
  <si>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</si>
  <si>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</si>
  <si>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</si>
  <si>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</si>
  <si>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</si>
  <si>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</si>
  <si>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</si>
  <si>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</si>
  <si>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</si>
  <si>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</si>
  <si>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</si>
  <si>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</si>
  <si>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</si>
  <si>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</si>
  <si>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</si>
  <si>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</si>
  <si>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</si>
  <si>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</si>
  <si>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</si>
  <si>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</si>
  <si>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</si>
  <si>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</si>
  <si>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</si>
  <si>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</si>
  <si>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</si>
  <si>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</si>
  <si>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</si>
  <si>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</si>
  <si>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</si>
  <si>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</si>
  <si>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</si>
  <si>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</si>
  <si>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</si>
  <si>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</si>
  <si>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</si>
  <si>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</si>
  <si>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</si>
  <si>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</si>
  <si>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</si>
  <si>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</si>
  <si>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</si>
  <si>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</si>
  <si>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</si>
  <si>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</si>
  <si>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</si>
  <si>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</si>
  <si>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</si>
  <si>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</si>
  <si>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</si>
  <si>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</si>
  <si>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</si>
  <si>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</si>
  <si>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</si>
  <si>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</si>
  <si>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</si>
  <si>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</si>
  <si>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</si>
  <si>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</si>
  <si>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</si>
  <si>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</si>
  <si>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</si>
  <si>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</si>
  <si>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</si>
  <si>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</si>
  <si>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</si>
  <si>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</si>
  <si>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</si>
  <si>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</si>
  <si>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</si>
  <si>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</si>
  <si>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</si>
  <si>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</si>
  <si>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</si>
  <si>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</si>
  <si>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</si>
  <si>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</si>
  <si>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</si>
  <si>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</si>
  <si>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</si>
  <si>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</si>
  <si>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</si>
  <si>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</si>
  <si>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</si>
  <si>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</si>
  <si>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</si>
  <si>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</si>
  <si>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</si>
  <si>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</si>
  <si>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</si>
  <si>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</si>
  <si>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</si>
  <si>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</si>
  <si>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</si>
  <si>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</si>
  <si>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</si>
  <si>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</si>
  <si>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</si>
  <si>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</si>
  <si>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</si>
  <si>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</si>
  <si>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</si>
  <si>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</si>
  <si>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</si>
  <si>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</si>
  <si>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</si>
  <si>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</si>
  <si>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</si>
  <si>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</si>
  <si>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</si>
  <si>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</si>
  <si>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</si>
  <si>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</si>
  <si>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</si>
  <si>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</si>
  <si>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</si>
  <si>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</si>
  <si>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</si>
  <si>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</si>
  <si>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</si>
  <si>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</si>
  <si>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</si>
  <si>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</si>
  <si>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</si>
  <si>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</si>
  <si>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</si>
  <si>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</si>
  <si>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</si>
  <si>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</si>
  <si>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</si>
  <si>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</si>
  <si>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</si>
  <si>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</si>
  <si>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</si>
  <si>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</si>
  <si>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</si>
  <si>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</si>
  <si>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</si>
  <si>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</si>
  <si>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</si>
  <si>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</si>
  <si>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</si>
  <si>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</si>
  <si>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</si>
  <si>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</si>
  <si>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</si>
  <si>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</si>
  <si>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</si>
  <si>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</si>
  <si>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</si>
  <si>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</si>
  <si>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</si>
  <si>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</si>
  <si>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</si>
  <si>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</si>
  <si>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</si>
  <si>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</si>
  <si>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Seal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</si>
  <si>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</si>
  <si>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</si>
  <si>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</si>
  <si>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</si>
  <si>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</si>
  <si>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Signature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</si>
  <si>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</si>
  <si>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</si>
  <si>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</si>
  <si>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</si>
  <si>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</si>
  <si>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</si>
  <si>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</si>
  <si>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</si>
  <si>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</si>
  <si>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</si>
  <si>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</si>
  <si>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</si>
  <si>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</si>
  <si>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</si>
  <si>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</si>
  <si>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</si>
  <si>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</si>
  <si>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</si>
  <si>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</si>
  <si>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</si>
  <si>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</si>
  <si>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</si>
  <si>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</si>
  <si>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</si>
  <si>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</si>
  <si>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</si>
  <si>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</si>
  <si>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</si>
  <si>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</si>
  <si>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</si>
  <si>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</si>
  <si>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</si>
  <si>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</si>
  <si>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</si>
  <si>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</si>
  <si>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</si>
  <si>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</si>
  <si>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</si>
  <si>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</si>
  <si>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</si>
  <si>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</si>
  <si>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</si>
  <si>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</si>
  <si>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</si>
  <si>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</si>
  <si>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</si>
  <si>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</si>
  <si>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</si>
  <si>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</si>
  <si>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</si>
  <si>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Enrolment (As on 30.09.2019)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</si>
  <si>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</si>
  <si>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</si>
  <si>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</si>
  <si>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</si>
  <si>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</si>
  <si>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</si>
  <si>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</si>
  <si>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</si>
  <si>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</si>
  <si>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</si>
  <si>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</si>
  <si>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</si>
  <si>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</si>
  <si>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</si>
  <si>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</si>
  <si>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</si>
  <si>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</si>
  <si>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</si>
  <si>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</si>
  <si>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</si>
  <si>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</si>
  <si>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</si>
  <si>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</si>
  <si>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</si>
  <si>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</si>
  <si>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</si>
  <si>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</si>
  <si>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</si>
  <si>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PAB-MDM Approval vs. PERFORMANCE (Primary Classes I to V) during 2019-2020 - Drought</t>
  </si>
  <si>
    <t>Table: AT-1: GENERAL INFORMATION for 2019-2020</t>
  </si>
  <si>
    <t>Table: AT-2 :  Details of  Provisions  in the State Budget 2019-2020</t>
  </si>
  <si>
    <t>Table AT-3: No. of Institutions in the State vis a vis Institutions serving MDM during 2019-2020</t>
  </si>
  <si>
    <t>Table: AT-3A: No. of Institutions covered  (Primary, Classes I-V)  during 2019-2020</t>
  </si>
  <si>
    <t>Table: AT-3B: No. of Institutions covered (Upper Primary with Primary, Classes I-VIII) during 2019-2020</t>
  </si>
  <si>
    <t>Table: AT-3C: No. of Institutions covered (Upper Primary without Primary, Classes VI-VIII) during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</si>
  <si>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</si>
  <si>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</si>
  <si>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2019-2020</t>
  </si>
  <si>
    <t>MDM-PAB Approval for 2019-2020</t>
  </si>
  <si>
    <t>Table: AT-5 A:  PAB-MDM Approval vs. PERFORMANCE (Upper Primary, Classes VI to VIII) during 2019-2020</t>
  </si>
  <si>
    <t>Table: AT-5 B:  PAB-MDM Approval vs. PERFORMANCE - STC (NCLP Schools) during 2019-2020</t>
  </si>
  <si>
    <t>MDM-PAB Approval for2019-2020</t>
  </si>
  <si>
    <t>Table: AT-5 C:  PAB-MDM Approval vs. PERFORMANCE (Primary, Classes I - V) during 2019-2020 - Drought</t>
  </si>
  <si>
    <t>Table: AT-5 D:  PAB-MDM Approval vs. PERFORMANCE (Upper Primary, Classes VI to VIII) during 2019-2020 - Drought</t>
  </si>
  <si>
    <t>Table: AT-6: Utilisation of foodgrains  (Primary, Classes I-V) during 2019-2020</t>
  </si>
  <si>
    <t>Table: AT-6A: Utilisation of foodgrains  (Upper Primary, Classes VI-VIII) during 2019-2020</t>
  </si>
  <si>
    <t>Table: AT-6B: PAYMENT OF COST OF FOOD GRAINS TO FCI (Primary and Upper Primary Classes I-VIII) during 2019-2020</t>
  </si>
  <si>
    <t>Table: AT-6C: Utilisation of foodgrains (Coarse Grain) during 2019-2020</t>
  </si>
  <si>
    <t>Table: AT-7: Utilisation of Cooking Cost (Primary Classes I-V) during 2019-2020</t>
  </si>
  <si>
    <t>Table: AT-7A: Utilisation of Cooking cost (Upper Primary Classes, VI-VIII) during 2019-2020</t>
  </si>
  <si>
    <t>Table AT - 8 :Utilisation of funds towards honorarium to Cook-cum-Helpers (Primary classes I-V) during 2019-2020</t>
  </si>
  <si>
    <t>Table AT - 8A : Utilisation of funds towards honorarium to Cook-cum-Helpers (Upper Primary classes VI-VIII) during 2019-2020</t>
  </si>
  <si>
    <t>Table: AT-9 : Utilisation of Central Assitance towards Transportation Assistance (Primary &amp; Upper Primary,Classes I-VIII) during 2019-2020</t>
  </si>
  <si>
    <t>Table: AT-10 :  Utilisation of Central Assistance towards MME  (Primary &amp; Upper Primary,Classes I-VIII) during 2019-2020</t>
  </si>
  <si>
    <t>Table: AT-10 A : Details of Meetings at district level during 2019-2020</t>
  </si>
  <si>
    <t xml:space="preserve">Table AT - 10 B : Details of Social Audit during 2019-2020 </t>
  </si>
  <si>
    <t>Table AT - 23 A- Implementation of Automated Monitoring System  during 2019-2020</t>
  </si>
  <si>
    <t>Table: AT-32:  PAB-MDM Approval vs. PERFORMANCE (Primary Classes I to V) during 2019-2020 - Drought</t>
  </si>
  <si>
    <t>Table: AT-32 A:  PAB-MDM Approval vs. PERFORMANCE (Upper Primary, Classes VI to VIII) during 2019-2020 - Drought</t>
  </si>
  <si>
    <t xml:space="preserve">No. of working days (During 01.04.2019 to 31.03.2020)                  </t>
  </si>
  <si>
    <t xml:space="preserve">Opening Balance as on 01.04.2019                                  </t>
  </si>
  <si>
    <t>Opening Balance as on 01.04.2019</t>
  </si>
  <si>
    <t>Apr, 2019</t>
  </si>
  <si>
    <t>Dec, 2019</t>
  </si>
  <si>
    <t>Jan, 2020</t>
  </si>
  <si>
    <t>Feb, 2020</t>
  </si>
  <si>
    <t>Mar, 2020</t>
  </si>
  <si>
    <t>Budget Released till 31.12.2019</t>
  </si>
  <si>
    <t>April, 2020</t>
  </si>
  <si>
    <t>May,2020</t>
  </si>
  <si>
    <t>June,2020</t>
  </si>
  <si>
    <t>July,2020</t>
  </si>
  <si>
    <t>August,2020</t>
  </si>
  <si>
    <t>September,2020</t>
  </si>
  <si>
    <t>October,2020</t>
  </si>
  <si>
    <t>November,2020</t>
  </si>
  <si>
    <t>December,2020</t>
  </si>
  <si>
    <t>January,2021</t>
  </si>
  <si>
    <t>February,2021</t>
  </si>
  <si>
    <t>March,2021</t>
  </si>
  <si>
    <t>No. of Kitchens constructed prior to FY 2009-10</t>
  </si>
  <si>
    <t>No. of Kitchens constructed prior to 2009-10 and require repairs</t>
  </si>
  <si>
    <t>2019-20</t>
  </si>
  <si>
    <t>Repair of Kitchen-cum-stores</t>
  </si>
  <si>
    <t>Gross Allocation for the  FY 2019-20</t>
  </si>
  <si>
    <t>Allocation for cost of foodgrains for 2019-20</t>
  </si>
  <si>
    <t>Allocation for 2019-20</t>
  </si>
  <si>
    <t xml:space="preserve">Allocation for 2019-20                       </t>
  </si>
  <si>
    <t>Allocation for FY 2019-20</t>
  </si>
  <si>
    <t>Opening balance as on 01.04.2019</t>
  </si>
  <si>
    <t>Allocation for  2019-20</t>
  </si>
  <si>
    <t>*Total sanctioned during 2006-07  to 2019-20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</si>
  <si>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</si>
  <si>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</si>
  <si>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</si>
  <si>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 AT - 23 Annual and Monthly data entry status in MDM-MIS during 2019-20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</si>
  <si>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</si>
  <si>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</si>
  <si>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</si>
  <si>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</si>
  <si>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</si>
  <si>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</si>
  <si>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</si>
  <si>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</si>
  <si>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</si>
  <si>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</si>
  <si>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</si>
  <si>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</si>
  <si>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</si>
  <si>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</si>
  <si>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</si>
  <si>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</si>
  <si>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</si>
  <si>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 xml:space="preserve">Table AT-2 B: Month wise Transfer of Funds vs Expenditure under DBT during 2019-20 </t>
  </si>
  <si>
    <t xml:space="preserve">Table: AT- 2B </t>
  </si>
  <si>
    <t xml:space="preserve">TOTAL CENTRAL SHARE - </t>
  </si>
  <si>
    <t>Notes:</t>
  </si>
  <si>
    <t>Kitchen-cum-store sanctioned during 2006-07 to 2019-20</t>
  </si>
  <si>
    <t>Engaged in 2019-20</t>
  </si>
  <si>
    <t>AT - 2 B</t>
  </si>
  <si>
    <t xml:space="preserve">Month wise Transfer of Funds vs Expenditure under DBT during 2019-20 </t>
  </si>
  <si>
    <t>(Amount in Rs.)</t>
  </si>
  <si>
    <t>DBT COMPONENT CENTRAL SHARE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</si>
  <si>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</si>
  <si>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</si>
  <si>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</si>
  <si>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>Diu</t>
  </si>
  <si>
    <t>Daman</t>
  </si>
  <si>
    <t>D&amp;NH</t>
  </si>
  <si>
    <t>NIL</t>
  </si>
  <si>
    <t xml:space="preserve">NIL </t>
  </si>
  <si>
    <t xml:space="preserve"> NIL</t>
  </si>
  <si>
    <t>626 (uptill july 2019)</t>
  </si>
  <si>
    <t>e-transfer</t>
  </si>
  <si>
    <t>547 since Aug2019</t>
  </si>
  <si>
    <t>271 (since Aug)</t>
  </si>
  <si>
    <t>300 (upto July)</t>
  </si>
  <si>
    <t>300 (upto
July)</t>
  </si>
  <si>
    <t>Mahila Mandal</t>
  </si>
  <si>
    <t>The Giants Group Of Diu</t>
  </si>
  <si>
    <t>Folk,Dance,Natak,Rallies</t>
  </si>
  <si>
    <t>Calender book of Tithi Bhojan</t>
  </si>
  <si>
    <t>1 MDM Project Manager</t>
  </si>
  <si>
    <t>2 MDM Co-ordinator</t>
  </si>
  <si>
    <t>3 Data Entry Operator</t>
  </si>
  <si>
    <t>4 MTS</t>
  </si>
  <si>
    <t>1 MDM Supervisor</t>
  </si>
  <si>
    <t>N.A.</t>
  </si>
  <si>
    <t>4 hours</t>
  </si>
  <si>
    <t xml:space="preserve">Pamplet and Video by Food and Nutrition Officer &amp; Food &amp; Drug Department </t>
  </si>
  <si>
    <t xml:space="preserve">Food and Nutrition Officer &amp; Food &amp; Drug Department </t>
  </si>
  <si>
    <t>02 Days</t>
  </si>
  <si>
    <t>Fire Department, Daman</t>
  </si>
  <si>
    <t>Brochures regarding Health and hygiene, Fire Extinguisher and Booklet, Brochures and Power Point Presentation</t>
  </si>
  <si>
    <t>Nil</t>
  </si>
  <si>
    <t>20 by OIDC, 1 by District Panchayat and 3 by Govt. Aided Schools</t>
  </si>
  <si>
    <t>Food NRDT Laboratoty, Vadodara</t>
  </si>
  <si>
    <t>Very Good</t>
  </si>
  <si>
    <t>Hi-Tech Laboratories (NABL Accredited)</t>
  </si>
  <si>
    <t>sampling Done in the month Feb,20, Validtill Aug 2020</t>
  </si>
  <si>
    <t>FSQC Ahemdabad         (NABL Accredited)</t>
  </si>
  <si>
    <t>Hi Tech Healthcare Laboratory &amp; Reasearch Centre, Ahmedabad</t>
  </si>
  <si>
    <t>Khaman, Jalebi, Vada, Samosa, Sweets, Ice Cream, Bundi, Buiscuit</t>
  </si>
  <si>
    <t>Pavbhaji,Vada, Bhajiya, Samosa,lapsi and various sweet itemsPanner, Chole,Puri</t>
  </si>
  <si>
    <t>Ladoo, Gulab Jamun, Puri, Khir, Farsan</t>
  </si>
  <si>
    <t>Raw Material Kit has been provided to the children (i.e. Rice, Toor Dal, Oil and Sukhdi)</t>
  </si>
  <si>
    <t>Education Department, DP, Diu</t>
  </si>
  <si>
    <t xml:space="preserve">Diu </t>
  </si>
  <si>
    <t>The Akshaya Patra Foundation</t>
  </si>
  <si>
    <t>THE AKSHAYA  PATRA FOUNDATION</t>
  </si>
  <si>
    <t>43 km</t>
  </si>
  <si>
    <t>Yes, Education Department, DP, Daman/Diu/DNH</t>
  </si>
  <si>
    <t xml:space="preserve">Yes  </t>
  </si>
  <si>
    <t>Through Complaint box</t>
  </si>
  <si>
    <t>0260-2230399, 0260-2632303</t>
  </si>
  <si>
    <t>No</t>
  </si>
  <si>
    <t>Yes</t>
  </si>
  <si>
    <t>U.Primary</t>
  </si>
  <si>
    <t>DNH</t>
  </si>
  <si>
    <t>FG</t>
  </si>
  <si>
    <t>TA</t>
  </si>
  <si>
    <t>CC</t>
  </si>
  <si>
    <t>UT</t>
  </si>
  <si>
    <t>Provision</t>
  </si>
  <si>
    <t>Gen. Col. 3-Col.7</t>
  </si>
  <si>
    <t>SC.  Col. 4-Col.8</t>
  </si>
  <si>
    <t>ST.  Col. 5-Col.9</t>
  </si>
  <si>
    <t>* Honorarium of Cook-cum-Helper Rs. 163.20/- per day per cook (Rs. 1,000/- Central Share and remaining amount disbursed from UT share)</t>
  </si>
  <si>
    <t>As per need</t>
  </si>
  <si>
    <t>PNG</t>
  </si>
  <si>
    <t>January, 2020</t>
  </si>
  <si>
    <t>February, 2020</t>
  </si>
  <si>
    <t>March, 2020</t>
  </si>
  <si>
    <t>Table: AT-2A : Releasing of Funds from District  to  Block / School level for 2019-20</t>
  </si>
  <si>
    <t>(For the Period 01.04.2019 to 31.03.2020)</t>
  </si>
  <si>
    <t xml:space="preserve">Date of receiving of funds by the District </t>
  </si>
  <si>
    <t>Status of Releasing of Funds by the District</t>
  </si>
  <si>
    <t>Adhoc Grant (25%) (D&amp;NH)</t>
  </si>
  <si>
    <t>26.04.2019</t>
  </si>
  <si>
    <t>Rs 62.70 released on 5.9.2019 and Rs 84.26+3.34 on 28.08.2019</t>
  </si>
  <si>
    <t>Daman &amp; DIU</t>
  </si>
  <si>
    <t>02.09.2019</t>
  </si>
  <si>
    <t>Rs 4.30+108.43 released on 24.1.2020 and Rs 80.70 released on 23.1.2020</t>
  </si>
  <si>
    <t>2nd Instalment (D&amp;NH)</t>
  </si>
  <si>
    <t>11.12.2019</t>
  </si>
  <si>
    <t>06.02.2020</t>
  </si>
  <si>
    <t xml:space="preserve">Grand Total </t>
  </si>
  <si>
    <t>02.05.2019</t>
  </si>
  <si>
    <t>11.09.2019</t>
  </si>
  <si>
    <t>12.09.2019</t>
  </si>
  <si>
    <t>05.02.2020</t>
  </si>
  <si>
    <t>Balance of 1st Instalment
(D&amp;NH)</t>
  </si>
  <si>
    <t>19.12.2019</t>
  </si>
  <si>
    <t>23.03.2020</t>
  </si>
  <si>
    <t xml:space="preserve">Food-grain </t>
  </si>
  <si>
    <t xml:space="preserve">Honorarium </t>
  </si>
  <si>
    <t xml:space="preserve">Transport Assistance </t>
  </si>
  <si>
    <t xml:space="preserve">MME </t>
  </si>
  <si>
    <t xml:space="preserve">Total Budget  </t>
  </si>
  <si>
    <t xml:space="preserve">Central Share </t>
  </si>
  <si>
    <t xml:space="preserve">UT Share </t>
  </si>
  <si>
    <t xml:space="preserve">DIU </t>
  </si>
  <si>
    <t>Proposal for the year 2020-21</t>
  </si>
  <si>
    <t>Number of Student</t>
  </si>
  <si>
    <t>Pry</t>
  </si>
  <si>
    <t>Upry</t>
  </si>
  <si>
    <t>Working Days</t>
  </si>
  <si>
    <t>Unit Cost</t>
  </si>
  <si>
    <t>Upper Pry</t>
  </si>
  <si>
    <t>Cen</t>
  </si>
  <si>
    <t>UT - Diu</t>
  </si>
  <si>
    <t>UT - Daman &amp; DNH</t>
  </si>
  <si>
    <t>Sukhdi</t>
  </si>
  <si>
    <t>Lapsi</t>
  </si>
  <si>
    <t>Alternate Days</t>
  </si>
  <si>
    <t>Note: - 01 School in Diu District has been merged with the nearby school due to low enrollment.</t>
  </si>
  <si>
    <t>SMC</t>
  </si>
  <si>
    <t xml:space="preserve">MME 2.7 % </t>
  </si>
  <si>
    <t>Sr.No.</t>
  </si>
  <si>
    <t>Particular</t>
  </si>
  <si>
    <t>School Level Expenses</t>
  </si>
  <si>
    <t>i</t>
  </si>
  <si>
    <t xml:space="preserve">Printing of Forms </t>
  </si>
  <si>
    <t>ii</t>
  </si>
  <si>
    <t>Stationary Items</t>
  </si>
  <si>
    <t>iii</t>
  </si>
  <si>
    <t>Hand wash Soap</t>
  </si>
  <si>
    <t>vi</t>
  </si>
  <si>
    <t>Mats</t>
  </si>
  <si>
    <t>vii</t>
  </si>
  <si>
    <t>Training of Cook-cum-Helpers</t>
  </si>
  <si>
    <t>ix</t>
  </si>
  <si>
    <t>Other Alied Items i.e. Phynail, Acid, Brooms, Cleaning Lequid, etc.</t>
  </si>
  <si>
    <t>x</t>
  </si>
  <si>
    <t>Apron, Glous &amp; Cap for Cook-cum-Helpers</t>
  </si>
  <si>
    <t xml:space="preserve">Other than School Level Expenses </t>
  </si>
  <si>
    <t>Phy</t>
  </si>
  <si>
    <t>Fin</t>
  </si>
  <si>
    <t>&gt;</t>
  </si>
  <si>
    <t xml:space="preserve">Hiring Charges of Manpower </t>
  </si>
  <si>
    <t>Office Level Expenses</t>
  </si>
  <si>
    <t>Office Equipments(Purchase of table,Chair, Computer, Printer, 
Cartridge/Reffilling of Cartdrise, Camara etc.)</t>
  </si>
  <si>
    <t>Printing of MDM logo</t>
  </si>
  <si>
    <t>iv</t>
  </si>
  <si>
    <t>Postage</t>
  </si>
  <si>
    <t>v</t>
  </si>
  <si>
    <t>Honorarium to Experts</t>
  </si>
  <si>
    <t>Telephone &amp; Internet broadband (New &amp; Bills/Recharge)</t>
  </si>
  <si>
    <t>Advertisement Charges</t>
  </si>
  <si>
    <t>viii</t>
  </si>
  <si>
    <t>Tour</t>
  </si>
  <si>
    <t>Meeting (HM meeting, Official meeting, 
SMCs meeting Refreshment, Other charges)</t>
  </si>
  <si>
    <t>Hiring of Vehicle</t>
  </si>
  <si>
    <t>xi</t>
  </si>
  <si>
    <t>Misc. Expenses</t>
  </si>
  <si>
    <t>xii</t>
  </si>
  <si>
    <t>External Monitoring &amp; Evaluation</t>
  </si>
  <si>
    <t>Grand Total (1 + 2)</t>
  </si>
  <si>
    <t>MDM Project Manager</t>
  </si>
  <si>
    <t>Mid Day Meal Co-ordinator</t>
  </si>
  <si>
    <t>Multi Tasking Staff</t>
  </si>
  <si>
    <t>Data Entry Operator - DNH</t>
  </si>
  <si>
    <t>Data Entry Operator - Diu</t>
  </si>
  <si>
    <t>D&amp;NHand Daman and Diu</t>
  </si>
  <si>
    <t xml:space="preserve">Note: </t>
  </si>
  <si>
    <t>For the Period 01.04.2019 to 31.03.2020)</t>
  </si>
  <si>
    <t>Government/UT Administration of DNH and Daman &amp; Diu</t>
  </si>
  <si>
    <t xml:space="preserve">                          Government/UT Administration of DNH and Daman &amp; Diu</t>
  </si>
  <si>
    <t xml:space="preserve">                                                                                                                                                                               Government/UT Administration of DNH and Daman &amp; Diu</t>
  </si>
  <si>
    <t xml:space="preserve"> Government/UT Administration of DNH and Daman &amp; Diu</t>
  </si>
  <si>
    <t>Government/UT Administration of DNH and Daman &amp;Diu</t>
  </si>
  <si>
    <t>Government/UT Administration of  DNH and Daman &amp; Diu</t>
  </si>
  <si>
    <t xml:space="preserve">                            Government/UT Administration of DNH and Daman &amp; Diu</t>
  </si>
  <si>
    <t xml:space="preserve">                          Government/UT Administration of DNh and Daman &amp; Diu</t>
  </si>
  <si>
    <t>D&amp;NH and Daman and Diu</t>
  </si>
  <si>
    <t>STATE/UT : D&amp;NHand Daman and Diu</t>
  </si>
  <si>
    <t>STATE/UT: D&amp;NHand Daman and Diu</t>
  </si>
  <si>
    <t>State/UT :D&amp;NHand Daman and Diu</t>
  </si>
  <si>
    <t>State / UT: D&amp;NHand Daman and Diu</t>
  </si>
  <si>
    <t>State / UT:D&amp;NHand Daman and Diu</t>
  </si>
  <si>
    <t xml:space="preserve">The Allocation was asked more  for 2019-20Earlier the Top fund was More , Since the top up fund last year was more in UT Budget but since this year the top up fund is Rs 2.87 due to introduction Centralized Kitchen </t>
  </si>
  <si>
    <t xml:space="preserve">The UT do not have the balance amount </t>
  </si>
  <si>
    <t>Plan Proposal for MME under MDM for the year 2020-21
                        State: UT of DNH and Daman &amp; Diu             Annexure-1
                                                                                                                                 (Rs. In Lakhs)</t>
  </si>
  <si>
    <t xml:space="preserve">Unspent Balance as on 31.03.2020 </t>
  </si>
  <si>
    <t xml:space="preserve">Total Unspent Balance as on 31.03.2020                        </t>
  </si>
  <si>
    <t>Unspent Balance as on 31.03.2020</t>
  </si>
  <si>
    <t xml:space="preserve">Unspent Balance as on 31.03.2020  [Col. 4+ Col.5+Col.6 -Col.8]  </t>
  </si>
  <si>
    <t>Unspent balance as on 31.03.2020               [Col: (4+5)-7]</t>
  </si>
  <si>
    <t>Additional requirement for Summer Vacation</t>
  </si>
  <si>
    <t>Additional Requirement for Summer Vacation</t>
  </si>
  <si>
    <t>ob</t>
  </si>
  <si>
    <t>Lift</t>
  </si>
  <si>
    <t>exp</t>
  </si>
  <si>
    <t>usb</t>
  </si>
  <si>
    <t>allo</t>
  </si>
  <si>
    <t>USB</t>
  </si>
  <si>
    <t>Received</t>
  </si>
  <si>
    <t>Adhoc</t>
  </si>
  <si>
    <t>1st Installment</t>
  </si>
  <si>
    <t>2nd Installment</t>
  </si>
  <si>
    <t>UT to District</t>
  </si>
  <si>
    <t>District to Centerlized Kitchen</t>
  </si>
  <si>
    <t>DD</t>
  </si>
  <si>
    <t>No. Days to reached beneficiary</t>
  </si>
  <si>
    <t>Fund released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</si>
</sst>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&quot;-&quot;??_);_(@_)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48"/>
      <name val="Arial"/>
      <family val="2"/>
    </font>
    <font>
      <sz val="10"/>
      <name val="Book Antiqua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Cambria"/>
      <family val="1"/>
      <scheme val="major"/>
    </font>
    <font>
      <i/>
      <sz val="12"/>
      <name val="Trebuchet MS"/>
      <family val="2"/>
    </font>
    <font>
      <i/>
      <sz val="12"/>
      <color theme="1"/>
      <name val="Calibri"/>
      <family val="2"/>
      <scheme val="minor"/>
    </font>
    <font>
      <i/>
      <sz val="9"/>
      <name val="Trebuchet MS"/>
      <family val="2"/>
    </font>
    <font>
      <sz val="10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sz val="16"/>
      <color rgb="FF595959"/>
      <name val="Book Antiqua"/>
      <family val="1"/>
    </font>
    <font>
      <sz val="14"/>
      <color rgb="FF000000"/>
      <name val="Book Antiqua"/>
      <family val="1"/>
    </font>
    <font>
      <sz val="16"/>
      <color rgb="FF000000"/>
      <name val="Book Antiqua"/>
      <family val="1"/>
    </font>
    <font>
      <b/>
      <sz val="14"/>
      <color rgb="FF000000"/>
      <name val="Book Antiqua"/>
      <family val="1"/>
    </font>
    <font>
      <sz val="16"/>
      <name val="Arial"/>
      <family val="2"/>
    </font>
    <font>
      <b/>
      <sz val="14"/>
      <color theme="1"/>
      <name val="Times New Roman"/>
      <family val="1"/>
    </font>
    <font>
      <sz val="14"/>
      <name val="Arial"/>
      <family val="2"/>
    </font>
    <font>
      <sz val="24"/>
      <name val="Arial"/>
      <family val="2"/>
    </font>
    <font>
      <sz val="14"/>
      <color theme="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2">
    <xf numFmtId="0" fontId="0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66" fillId="0" borderId="0" applyNumberFormat="0" applyFill="0" applyBorder="0" applyAlignment="0" applyProtection="0"/>
    <xf numFmtId="0" fontId="5" fillId="0" borderId="0"/>
    <xf numFmtId="164" fontId="6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88" fillId="0" borderId="0" applyFont="0" applyFill="0" applyBorder="0" applyAlignment="0" applyProtection="0"/>
  </cellStyleXfs>
  <cellXfs count="1180">
    <xf numFmtId="0" fontId="0" fillId="0" borderId="0" xfId="0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quotePrefix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6" fillId="0" borderId="0" xfId="0" applyFont="1"/>
    <xf numFmtId="0" fontId="11" fillId="0" borderId="0" xfId="0" applyFont="1"/>
    <xf numFmtId="0" fontId="6" fillId="0" borderId="0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2" xfId="0" quotePrefix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1" fillId="0" borderId="5" xfId="0" applyFont="1" applyBorder="1"/>
    <xf numFmtId="0" fontId="11" fillId="0" borderId="6" xfId="0" applyFont="1" applyBorder="1"/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6" fillId="0" borderId="0" xfId="0" applyFont="1" applyAlignment="1"/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/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9" fillId="0" borderId="0" xfId="0" applyFont="1"/>
    <xf numFmtId="0" fontId="17" fillId="0" borderId="0" xfId="0" applyFont="1" applyBorder="1"/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0" xfId="0" applyFont="1"/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21" fillId="0" borderId="0" xfId="0" applyFont="1"/>
    <xf numFmtId="0" fontId="0" fillId="0" borderId="5" xfId="0" applyBorder="1"/>
    <xf numFmtId="0" fontId="21" fillId="0" borderId="2" xfId="0" quotePrefix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11" fillId="0" borderId="0" xfId="0" quotePrefix="1" applyFont="1" applyBorder="1" applyAlignment="1">
      <alignment horizontal="center"/>
    </xf>
    <xf numFmtId="0" fontId="23" fillId="0" borderId="0" xfId="1" applyFont="1"/>
    <xf numFmtId="0" fontId="24" fillId="0" borderId="2" xfId="1" applyFont="1" applyBorder="1" applyAlignment="1">
      <alignment horizontal="center" vertical="top" wrapText="1"/>
    </xf>
    <xf numFmtId="0" fontId="51" fillId="0" borderId="0" xfId="1"/>
    <xf numFmtId="0" fontId="51" fillId="0" borderId="0" xfId="1" applyAlignment="1">
      <alignment horizontal="left"/>
    </xf>
    <xf numFmtId="0" fontId="25" fillId="0" borderId="0" xfId="1" applyFont="1" applyAlignment="1">
      <alignment horizontal="left"/>
    </xf>
    <xf numFmtId="0" fontId="51" fillId="0" borderId="7" xfId="1" applyBorder="1" applyAlignment="1">
      <alignment horizontal="center"/>
    </xf>
    <xf numFmtId="0" fontId="22" fillId="0" borderId="0" xfId="1" applyFont="1"/>
    <xf numFmtId="0" fontId="22" fillId="0" borderId="0" xfId="1" applyFont="1" applyAlignment="1">
      <alignment horizontal="center"/>
    </xf>
    <xf numFmtId="0" fontId="51" fillId="0" borderId="2" xfId="1" applyBorder="1"/>
    <xf numFmtId="0" fontId="23" fillId="0" borderId="2" xfId="1" applyFont="1" applyBorder="1" applyAlignment="1">
      <alignment vertical="top" wrapText="1"/>
    </xf>
    <xf numFmtId="0" fontId="51" fillId="0" borderId="0" xfId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6" fillId="0" borderId="3" xfId="1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/>
    </xf>
    <xf numFmtId="0" fontId="11" fillId="0" borderId="0" xfId="3"/>
    <xf numFmtId="0" fontId="9" fillId="0" borderId="0" xfId="3" applyFont="1" applyAlignment="1">
      <alignment horizontal="center"/>
    </xf>
    <xf numFmtId="0" fontId="8" fillId="0" borderId="0" xfId="3" applyFont="1"/>
    <xf numFmtId="0" fontId="6" fillId="0" borderId="2" xfId="3" applyFont="1" applyBorder="1" applyAlignment="1">
      <alignment horizontal="center"/>
    </xf>
    <xf numFmtId="0" fontId="6" fillId="0" borderId="2" xfId="3" applyFont="1" applyBorder="1" applyAlignment="1">
      <alignment horizontal="center" vertical="top" wrapText="1"/>
    </xf>
    <xf numFmtId="0" fontId="6" fillId="0" borderId="4" xfId="3" applyFont="1" applyBorder="1" applyAlignment="1">
      <alignment horizontal="center" vertical="top" wrapText="1"/>
    </xf>
    <xf numFmtId="0" fontId="11" fillId="0" borderId="2" xfId="3" applyBorder="1" applyAlignment="1">
      <alignment horizontal="center"/>
    </xf>
    <xf numFmtId="0" fontId="11" fillId="0" borderId="2" xfId="3" applyBorder="1"/>
    <xf numFmtId="0" fontId="11" fillId="0" borderId="2" xfId="3" quotePrefix="1" applyBorder="1" applyAlignment="1">
      <alignment horizontal="center"/>
    </xf>
    <xf numFmtId="0" fontId="11" fillId="0" borderId="0" xfId="3" applyFill="1" applyBorder="1" applyAlignment="1">
      <alignment horizontal="left"/>
    </xf>
    <xf numFmtId="0" fontId="6" fillId="0" borderId="0" xfId="3" applyFont="1" applyBorder="1" applyAlignment="1">
      <alignment horizontal="center"/>
    </xf>
    <xf numFmtId="0" fontId="11" fillId="0" borderId="0" xfId="3" applyBorder="1"/>
    <xf numFmtId="0" fontId="10" fillId="0" borderId="0" xfId="3" applyFont="1"/>
    <xf numFmtId="0" fontId="6" fillId="0" borderId="0" xfId="3" applyFont="1"/>
    <xf numFmtId="0" fontId="7" fillId="0" borderId="0" xfId="3" applyFont="1" applyAlignment="1"/>
    <xf numFmtId="0" fontId="21" fillId="0" borderId="7" xfId="0" applyFont="1" applyBorder="1" applyAlignment="1"/>
    <xf numFmtId="0" fontId="6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1" fillId="0" borderId="8" xfId="0" applyFont="1" applyBorder="1"/>
    <xf numFmtId="0" fontId="6" fillId="0" borderId="9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23" fillId="0" borderId="2" xfId="1" applyFont="1" applyBorder="1"/>
    <xf numFmtId="0" fontId="23" fillId="0" borderId="2" xfId="1" applyFont="1" applyBorder="1" applyAlignment="1"/>
    <xf numFmtId="0" fontId="23" fillId="0" borderId="0" xfId="1" applyFont="1" applyBorder="1"/>
    <xf numFmtId="0" fontId="6" fillId="0" borderId="10" xfId="0" applyFont="1" applyFill="1" applyBorder="1" applyAlignment="1">
      <alignment horizontal="center" vertical="top" wrapText="1"/>
    </xf>
    <xf numFmtId="0" fontId="21" fillId="0" borderId="0" xfId="0" applyFont="1" applyBorder="1" applyAlignment="1"/>
    <xf numFmtId="0" fontId="9" fillId="0" borderId="0" xfId="0" applyFont="1" applyAlignment="1"/>
    <xf numFmtId="0" fontId="14" fillId="0" borderId="0" xfId="0" applyFont="1" applyBorder="1"/>
    <xf numFmtId="0" fontId="28" fillId="0" borderId="0" xfId="1" applyFont="1"/>
    <xf numFmtId="0" fontId="51" fillId="0" borderId="2" xfId="1" applyBorder="1" applyAlignment="1">
      <alignment horizontal="center"/>
    </xf>
    <xf numFmtId="0" fontId="17" fillId="0" borderId="0" xfId="0" applyFont="1" applyBorder="1" applyAlignment="1"/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23" fillId="0" borderId="2" xfId="1" applyFont="1" applyBorder="1" applyAlignment="1">
      <alignment horizontal="center"/>
    </xf>
    <xf numFmtId="0" fontId="6" fillId="0" borderId="0" xfId="3" applyFont="1" applyBorder="1"/>
    <xf numFmtId="0" fontId="22" fillId="0" borderId="0" xfId="1" applyFont="1" applyBorder="1" applyAlignment="1">
      <alignment horizontal="center"/>
    </xf>
    <xf numFmtId="0" fontId="10" fillId="0" borderId="0" xfId="0" applyFont="1" applyBorder="1"/>
    <xf numFmtId="0" fontId="24" fillId="0" borderId="3" xfId="1" applyFont="1" applyBorder="1" applyAlignment="1">
      <alignment horizontal="center" vertical="top" wrapText="1"/>
    </xf>
    <xf numFmtId="0" fontId="10" fillId="0" borderId="2" xfId="0" applyFont="1" applyBorder="1"/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3" applyFont="1" applyAlignment="1">
      <alignment horizontal="center"/>
    </xf>
    <xf numFmtId="0" fontId="22" fillId="0" borderId="2" xfId="1" applyFont="1" applyBorder="1" applyAlignment="1">
      <alignment horizontal="center"/>
    </xf>
    <xf numFmtId="0" fontId="22" fillId="0" borderId="0" xfId="1" applyFont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15" fillId="0" borderId="0" xfId="3" applyFont="1" applyAlignment="1"/>
    <xf numFmtId="0" fontId="10" fillId="0" borderId="7" xfId="0" applyFont="1" applyBorder="1" applyAlignment="1"/>
    <xf numFmtId="0" fontId="6" fillId="0" borderId="10" xfId="3" applyFont="1" applyFill="1" applyBorder="1" applyAlignment="1">
      <alignment horizontal="center" vertical="top" wrapText="1"/>
    </xf>
    <xf numFmtId="0" fontId="11" fillId="0" borderId="0" xfId="3" applyAlignment="1">
      <alignment horizontal="left"/>
    </xf>
    <xf numFmtId="0" fontId="10" fillId="0" borderId="0" xfId="3" applyFont="1" applyAlignment="1">
      <alignment vertical="top" wrapText="1"/>
    </xf>
    <xf numFmtId="0" fontId="18" fillId="0" borderId="0" xfId="0" applyFont="1" applyAlignment="1">
      <alignment horizontal="left"/>
    </xf>
    <xf numFmtId="0" fontId="6" fillId="0" borderId="8" xfId="0" applyFont="1" applyBorder="1" applyAlignment="1">
      <alignment horizontal="center" vertical="top" wrapText="1"/>
    </xf>
    <xf numFmtId="0" fontId="11" fillId="0" borderId="0" xfId="1" applyFont="1"/>
    <xf numFmtId="0" fontId="9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top" wrapText="1"/>
    </xf>
    <xf numFmtId="0" fontId="11" fillId="0" borderId="2" xfId="1" applyFont="1" applyBorder="1"/>
    <xf numFmtId="0" fontId="9" fillId="0" borderId="2" xfId="1" applyFont="1" applyBorder="1" applyAlignment="1">
      <alignment horizontal="center"/>
    </xf>
    <xf numFmtId="0" fontId="6" fillId="0" borderId="2" xfId="1" applyFont="1" applyBorder="1"/>
    <xf numFmtId="0" fontId="11" fillId="0" borderId="2" xfId="1" applyFont="1" applyBorder="1" applyAlignment="1"/>
    <xf numFmtId="0" fontId="11" fillId="0" borderId="2" xfId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11" fillId="0" borderId="2" xfId="0" applyFont="1" applyBorder="1" applyAlignment="1">
      <alignment wrapText="1"/>
    </xf>
    <xf numFmtId="0" fontId="31" fillId="0" borderId="3" xfId="1" applyFont="1" applyBorder="1" applyAlignment="1">
      <alignment horizontal="center" vertical="top" wrapText="1"/>
    </xf>
    <xf numFmtId="0" fontId="28" fillId="0" borderId="0" xfId="1" applyFont="1" applyAlignment="1">
      <alignment horizontal="center"/>
    </xf>
    <xf numFmtId="0" fontId="32" fillId="0" borderId="10" xfId="1" applyFont="1" applyBorder="1" applyAlignment="1">
      <alignment horizontal="center" wrapText="1"/>
    </xf>
    <xf numFmtId="0" fontId="32" fillId="0" borderId="1" xfId="1" applyFont="1" applyBorder="1" applyAlignment="1">
      <alignment horizontal="center"/>
    </xf>
    <xf numFmtId="0" fontId="6" fillId="0" borderId="11" xfId="3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6" fillId="0" borderId="0" xfId="0" applyFont="1" applyBorder="1" applyAlignment="1"/>
    <xf numFmtId="0" fontId="19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6" xfId="0" applyBorder="1"/>
    <xf numFmtId="0" fontId="26" fillId="0" borderId="5" xfId="1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34" fillId="0" borderId="0" xfId="1" applyFont="1" applyAlignment="1">
      <alignment horizontal="center"/>
    </xf>
    <xf numFmtId="0" fontId="11" fillId="0" borderId="0" xfId="3" applyFont="1"/>
    <xf numFmtId="0" fontId="6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top"/>
    </xf>
    <xf numFmtId="0" fontId="21" fillId="0" borderId="2" xfId="3" applyFont="1" applyBorder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6" fillId="0" borderId="2" xfId="3" applyFont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/>
    </xf>
    <xf numFmtId="0" fontId="12" fillId="0" borderId="2" xfId="3" applyFont="1" applyBorder="1" applyAlignment="1">
      <alignment horizontal="left" vertical="center" wrapText="1"/>
    </xf>
    <xf numFmtId="0" fontId="11" fillId="0" borderId="0" xfId="5"/>
    <xf numFmtId="0" fontId="7" fillId="0" borderId="0" xfId="5" applyFont="1" applyAlignment="1">
      <alignment horizontal="right"/>
    </xf>
    <xf numFmtId="0" fontId="8" fillId="0" borderId="0" xfId="5" applyFont="1" applyAlignment="1">
      <alignment horizontal="right"/>
    </xf>
    <xf numFmtId="0" fontId="6" fillId="0" borderId="2" xfId="5" applyFont="1" applyBorder="1" applyAlignment="1">
      <alignment horizontal="center" vertical="center"/>
    </xf>
    <xf numFmtId="0" fontId="17" fillId="0" borderId="2" xfId="5" applyFont="1" applyBorder="1" applyAlignment="1">
      <alignment horizontal="left" vertical="top" wrapText="1"/>
    </xf>
    <xf numFmtId="0" fontId="17" fillId="0" borderId="2" xfId="5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/>
    <xf numFmtId="0" fontId="39" fillId="0" borderId="0" xfId="0" applyFont="1" applyBorder="1" applyAlignment="1"/>
    <xf numFmtId="0" fontId="39" fillId="0" borderId="1" xfId="0" applyFont="1" applyBorder="1" applyAlignment="1">
      <alignment vertical="top" wrapText="1"/>
    </xf>
    <xf numFmtId="0" fontId="39" fillId="2" borderId="1" xfId="0" applyFont="1" applyFill="1" applyBorder="1" applyAlignment="1">
      <alignment vertical="center" wrapText="1"/>
    </xf>
    <xf numFmtId="0" fontId="40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54" fillId="0" borderId="0" xfId="0" applyFont="1"/>
    <xf numFmtId="0" fontId="6" fillId="0" borderId="0" xfId="1" applyFont="1"/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21" fillId="0" borderId="0" xfId="1" applyFont="1" applyAlignment="1">
      <alignment horizontal="left"/>
    </xf>
    <xf numFmtId="0" fontId="10" fillId="0" borderId="0" xfId="1" applyFont="1"/>
    <xf numFmtId="0" fontId="6" fillId="0" borderId="0" xfId="1" applyFont="1" applyAlignment="1"/>
    <xf numFmtId="0" fontId="6" fillId="0" borderId="7" xfId="1" applyFont="1" applyBorder="1" applyAlignment="1"/>
    <xf numFmtId="0" fontId="6" fillId="0" borderId="0" xfId="1" applyFont="1" applyBorder="1" applyAlignment="1"/>
    <xf numFmtId="0" fontId="6" fillId="0" borderId="0" xfId="1" applyFont="1" applyBorder="1"/>
    <xf numFmtId="0" fontId="6" fillId="0" borderId="0" xfId="1" applyFont="1" applyBorder="1" applyAlignment="1">
      <alignment horizontal="center" vertical="top" wrapText="1"/>
    </xf>
    <xf numFmtId="0" fontId="19" fillId="0" borderId="0" xfId="1" applyFont="1" applyBorder="1" applyAlignment="1">
      <alignment horizontal="left"/>
    </xf>
    <xf numFmtId="0" fontId="40" fillId="0" borderId="2" xfId="0" applyFont="1" applyBorder="1" applyAlignment="1">
      <alignment horizontal="center" vertical="top" wrapText="1"/>
    </xf>
    <xf numFmtId="0" fontId="6" fillId="0" borderId="2" xfId="1" applyFont="1" applyBorder="1" applyAlignment="1"/>
    <xf numFmtId="0" fontId="17" fillId="0" borderId="0" xfId="1" applyFont="1" applyBorder="1" applyAlignment="1"/>
    <xf numFmtId="0" fontId="6" fillId="0" borderId="2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21" fillId="0" borderId="0" xfId="1" applyFont="1"/>
    <xf numFmtId="0" fontId="19" fillId="0" borderId="0" xfId="1" applyFont="1" applyBorder="1" applyAlignment="1">
      <alignment wrapText="1"/>
    </xf>
    <xf numFmtId="0" fontId="6" fillId="2" borderId="2" xfId="1" quotePrefix="1" applyFont="1" applyFill="1" applyBorder="1" applyAlignment="1">
      <alignment horizontal="center" vertical="center" wrapText="1"/>
    </xf>
    <xf numFmtId="0" fontId="21" fillId="2" borderId="3" xfId="1" quotePrefix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2" xfId="1" applyFont="1" applyBorder="1" applyAlignment="1">
      <alignment horizontal="left"/>
    </xf>
    <xf numFmtId="0" fontId="36" fillId="0" borderId="0" xfId="0" applyFont="1" applyAlignment="1"/>
    <xf numFmtId="0" fontId="37" fillId="0" borderId="0" xfId="0" applyFont="1" applyAlignment="1"/>
    <xf numFmtId="0" fontId="40" fillId="0" borderId="0" xfId="0" applyFont="1" applyBorder="1" applyAlignment="1"/>
    <xf numFmtId="0" fontId="39" fillId="0" borderId="2" xfId="0" applyFont="1" applyBorder="1" applyAlignment="1">
      <alignment horizontal="center" vertical="top" wrapText="1"/>
    </xf>
    <xf numFmtId="0" fontId="52" fillId="0" borderId="2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top"/>
    </xf>
    <xf numFmtId="0" fontId="56" fillId="0" borderId="2" xfId="0" applyFont="1" applyBorder="1" applyAlignment="1">
      <alignment vertical="top" wrapText="1"/>
    </xf>
    <xf numFmtId="0" fontId="53" fillId="0" borderId="2" xfId="0" applyFont="1" applyBorder="1" applyAlignment="1">
      <alignment horizontal="center"/>
    </xf>
    <xf numFmtId="0" fontId="5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0" fillId="0" borderId="2" xfId="0" applyFont="1" applyBorder="1" applyAlignment="1">
      <alignment vertical="top" wrapText="1"/>
    </xf>
    <xf numFmtId="0" fontId="60" fillId="0" borderId="2" xfId="0" applyFont="1" applyBorder="1" applyAlignment="1">
      <alignment horizontal="center" vertical="top" wrapText="1"/>
    </xf>
    <xf numFmtId="0" fontId="52" fillId="0" borderId="0" xfId="0" applyFont="1"/>
    <xf numFmtId="0" fontId="61" fillId="0" borderId="2" xfId="0" applyFont="1" applyBorder="1" applyAlignment="1">
      <alignment vertical="center" wrapText="1"/>
    </xf>
    <xf numFmtId="0" fontId="61" fillId="0" borderId="2" xfId="0" applyFont="1" applyBorder="1" applyAlignment="1">
      <alignment horizontal="left" vertical="center" wrapText="1" indent="2"/>
    </xf>
    <xf numFmtId="0" fontId="61" fillId="0" borderId="0" xfId="0" applyFont="1" applyBorder="1" applyAlignment="1">
      <alignment horizontal="left" vertical="center" wrapText="1" indent="2"/>
    </xf>
    <xf numFmtId="0" fontId="61" fillId="0" borderId="0" xfId="0" applyFont="1" applyBorder="1" applyAlignment="1">
      <alignment vertical="center" wrapText="1"/>
    </xf>
    <xf numFmtId="0" fontId="52" fillId="0" borderId="2" xfId="0" applyFont="1" applyBorder="1" applyAlignment="1">
      <alignment vertical="top" wrapText="1"/>
    </xf>
    <xf numFmtId="0" fontId="52" fillId="0" borderId="5" xfId="0" applyFont="1" applyBorder="1" applyAlignment="1">
      <alignment horizontal="center" vertical="top" wrapText="1"/>
    </xf>
    <xf numFmtId="0" fontId="61" fillId="0" borderId="5" xfId="0" applyFont="1" applyBorder="1" applyAlignment="1">
      <alignment vertical="center" wrapText="1"/>
    </xf>
    <xf numFmtId="0" fontId="52" fillId="0" borderId="2" xfId="0" applyFont="1" applyBorder="1"/>
    <xf numFmtId="0" fontId="61" fillId="0" borderId="2" xfId="0" applyFont="1" applyBorder="1" applyAlignment="1">
      <alignment horizontal="center" vertical="center" wrapText="1"/>
    </xf>
    <xf numFmtId="0" fontId="9" fillId="0" borderId="0" xfId="1" applyFont="1" applyAlignment="1"/>
    <xf numFmtId="0" fontId="36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2" fillId="0" borderId="2" xfId="0" applyFont="1" applyBorder="1"/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6" fillId="0" borderId="3" xfId="0" applyFont="1" applyBorder="1" applyAlignment="1">
      <alignment horizontal="center" vertical="top" wrapText="1"/>
    </xf>
    <xf numFmtId="0" fontId="5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0" fontId="19" fillId="0" borderId="0" xfId="0" applyFont="1" applyBorder="1" applyAlignment="1">
      <alignment horizontal="center"/>
    </xf>
    <xf numFmtId="0" fontId="6" fillId="0" borderId="2" xfId="3" applyFont="1" applyFill="1" applyBorder="1" applyAlignment="1">
      <alignment horizontal="left" vertical="center" wrapText="1"/>
    </xf>
    <xf numFmtId="0" fontId="11" fillId="2" borderId="0" xfId="1" applyFont="1" applyFill="1"/>
    <xf numFmtId="0" fontId="9" fillId="2" borderId="0" xfId="1" applyFont="1" applyFill="1" applyAlignment="1"/>
    <xf numFmtId="0" fontId="21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11" fillId="2" borderId="2" xfId="1" applyFont="1" applyFill="1" applyBorder="1"/>
    <xf numFmtId="0" fontId="11" fillId="2" borderId="0" xfId="0" applyFont="1" applyFill="1"/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2" xfId="0" quotePrefix="1" applyFont="1" applyFill="1" applyBorder="1" applyAlignment="1">
      <alignment horizontal="center"/>
    </xf>
    <xf numFmtId="0" fontId="11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/>
    <xf numFmtId="0" fontId="6" fillId="0" borderId="0" xfId="3" applyFont="1" applyAlignment="1"/>
    <xf numFmtId="0" fontId="21" fillId="0" borderId="0" xfId="3" applyFont="1" applyAlignment="1">
      <alignment horizontal="right"/>
    </xf>
    <xf numFmtId="0" fontId="14" fillId="0" borderId="2" xfId="0" applyFont="1" applyBorder="1" applyAlignment="1">
      <alignment horizontal="center"/>
    </xf>
    <xf numFmtId="0" fontId="52" fillId="0" borderId="2" xfId="1" applyFont="1" applyBorder="1"/>
    <xf numFmtId="0" fontId="60" fillId="0" borderId="2" xfId="1" applyFont="1" applyBorder="1"/>
    <xf numFmtId="0" fontId="52" fillId="0" borderId="0" xfId="1" applyFont="1" applyBorder="1"/>
    <xf numFmtId="0" fontId="52" fillId="0" borderId="2" xfId="1" applyFont="1" applyBorder="1" applyAlignment="1">
      <alignment horizontal="center"/>
    </xf>
    <xf numFmtId="0" fontId="24" fillId="0" borderId="2" xfId="1" applyFont="1" applyBorder="1"/>
    <xf numFmtId="0" fontId="38" fillId="2" borderId="0" xfId="0" applyFont="1" applyFill="1"/>
    <xf numFmtId="0" fontId="52" fillId="2" borderId="2" xfId="0" applyFont="1" applyFill="1" applyBorder="1" applyAlignment="1">
      <alignment horizontal="center" vertical="top" wrapText="1"/>
    </xf>
    <xf numFmtId="0" fontId="39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57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38" fillId="0" borderId="2" xfId="0" quotePrefix="1" applyFont="1" applyBorder="1" applyAlignment="1">
      <alignment horizontal="center" vertical="top" wrapText="1"/>
    </xf>
    <xf numFmtId="0" fontId="40" fillId="0" borderId="3" xfId="0" applyFont="1" applyBorder="1" applyAlignment="1">
      <alignment horizontal="center" vertical="top" wrapText="1"/>
    </xf>
    <xf numFmtId="0" fontId="14" fillId="2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44" fillId="0" borderId="0" xfId="0" applyFont="1" applyAlignment="1"/>
    <xf numFmtId="0" fontId="19" fillId="0" borderId="0" xfId="0" applyFont="1" applyAlignment="1"/>
    <xf numFmtId="0" fontId="52" fillId="0" borderId="2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top" wrapText="1"/>
    </xf>
    <xf numFmtId="0" fontId="11" fillId="2" borderId="5" xfId="0" applyFont="1" applyFill="1" applyBorder="1" applyAlignment="1"/>
    <xf numFmtId="0" fontId="39" fillId="2" borderId="1" xfId="0" applyFont="1" applyFill="1" applyBorder="1" applyAlignment="1">
      <alignment horizontal="center" vertical="top" wrapText="1"/>
    </xf>
    <xf numFmtId="0" fontId="6" fillId="0" borderId="0" xfId="2" applyFont="1"/>
    <xf numFmtId="0" fontId="6" fillId="0" borderId="0" xfId="2" applyFont="1" applyAlignment="1">
      <alignment horizontal="center" vertical="top" wrapText="1"/>
    </xf>
    <xf numFmtId="0" fontId="6" fillId="0" borderId="0" xfId="2" applyFont="1" applyAlignment="1"/>
    <xf numFmtId="0" fontId="6" fillId="0" borderId="0" xfId="2" applyFont="1" applyAlignment="1">
      <alignment horizontal="center"/>
    </xf>
    <xf numFmtId="0" fontId="36" fillId="2" borderId="0" xfId="0" applyFont="1" applyFill="1" applyAlignment="1">
      <alignment horizontal="center"/>
    </xf>
    <xf numFmtId="0" fontId="40" fillId="2" borderId="2" xfId="0" quotePrefix="1" applyFont="1" applyFill="1" applyBorder="1" applyAlignment="1">
      <alignment horizontal="center" vertical="top" wrapText="1"/>
    </xf>
    <xf numFmtId="0" fontId="18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11" fillId="0" borderId="2" xfId="3" applyFont="1" applyBorder="1"/>
    <xf numFmtId="0" fontId="11" fillId="0" borderId="0" xfId="3" applyFont="1" applyBorder="1"/>
    <xf numFmtId="0" fontId="11" fillId="0" borderId="2" xfId="3" applyFont="1" applyBorder="1" applyAlignment="1">
      <alignment horizontal="center"/>
    </xf>
    <xf numFmtId="0" fontId="11" fillId="0" borderId="2" xfId="3" quotePrefix="1" applyFont="1" applyBorder="1" applyAlignment="1">
      <alignment horizontal="center"/>
    </xf>
    <xf numFmtId="0" fontId="6" fillId="0" borderId="2" xfId="3" applyFont="1" applyBorder="1"/>
    <xf numFmtId="0" fontId="6" fillId="0" borderId="0" xfId="3" applyFont="1" applyAlignment="1">
      <alignment horizontal="right" vertical="top" wrapText="1"/>
    </xf>
    <xf numFmtId="0" fontId="51" fillId="0" borderId="0" xfId="1" applyBorder="1" applyAlignment="1">
      <alignment horizontal="center"/>
    </xf>
    <xf numFmtId="0" fontId="21" fillId="0" borderId="3" xfId="0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center" wrapText="1"/>
    </xf>
    <xf numFmtId="0" fontId="61" fillId="0" borderId="2" xfId="0" applyFont="1" applyBorder="1" applyAlignment="1">
      <alignment vertical="center"/>
    </xf>
    <xf numFmtId="0" fontId="39" fillId="0" borderId="1" xfId="0" applyFont="1" applyBorder="1" applyAlignment="1">
      <alignment vertical="center" wrapText="1"/>
    </xf>
    <xf numFmtId="0" fontId="16" fillId="2" borderId="0" xfId="0" applyFont="1" applyFill="1"/>
    <xf numFmtId="0" fontId="14" fillId="0" borderId="2" xfId="3" applyFont="1" applyBorder="1" applyAlignment="1">
      <alignment horizontal="center" vertical="top" wrapText="1"/>
    </xf>
    <xf numFmtId="0" fontId="21" fillId="0" borderId="2" xfId="3" applyFont="1" applyBorder="1" applyAlignment="1">
      <alignment horizontal="center" vertical="top" wrapText="1"/>
    </xf>
    <xf numFmtId="0" fontId="21" fillId="0" borderId="5" xfId="3" applyFont="1" applyBorder="1" applyAlignment="1">
      <alignment horizontal="center" vertical="top" wrapText="1"/>
    </xf>
    <xf numFmtId="0" fontId="21" fillId="0" borderId="4" xfId="3" applyFont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31" fillId="0" borderId="2" xfId="1" applyFont="1" applyBorder="1" applyAlignment="1">
      <alignment horizontal="center" vertical="top" wrapText="1"/>
    </xf>
    <xf numFmtId="0" fontId="48" fillId="0" borderId="0" xfId="1" applyFont="1" applyAlignment="1">
      <alignment horizontal="center"/>
    </xf>
    <xf numFmtId="0" fontId="31" fillId="0" borderId="2" xfId="1" applyFont="1" applyBorder="1" applyAlignment="1">
      <alignment horizontal="center"/>
    </xf>
    <xf numFmtId="0" fontId="39" fillId="2" borderId="12" xfId="0" applyFont="1" applyFill="1" applyBorder="1" applyAlignment="1">
      <alignment horizontal="center" vertical="top" wrapText="1"/>
    </xf>
    <xf numFmtId="0" fontId="40" fillId="0" borderId="5" xfId="0" quotePrefix="1" applyFont="1" applyBorder="1" applyAlignment="1">
      <alignment horizontal="center" vertical="top" wrapText="1"/>
    </xf>
    <xf numFmtId="0" fontId="0" fillId="2" borderId="5" xfId="0" applyFill="1" applyBorder="1"/>
    <xf numFmtId="0" fontId="11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9" fillId="0" borderId="0" xfId="1" applyFont="1" applyAlignment="1"/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top" wrapText="1"/>
    </xf>
    <xf numFmtId="0" fontId="12" fillId="2" borderId="0" xfId="0" applyFont="1" applyFill="1" applyAlignment="1">
      <alignment wrapText="1"/>
    </xf>
    <xf numFmtId="0" fontId="11" fillId="0" borderId="0" xfId="3" applyAlignment="1">
      <alignment horizontal="center"/>
    </xf>
    <xf numFmtId="0" fontId="66" fillId="0" borderId="2" xfId="6" applyBorder="1"/>
    <xf numFmtId="0" fontId="66" fillId="0" borderId="2" xfId="6" applyBorder="1" applyAlignment="1">
      <alignment horizontal="left"/>
    </xf>
    <xf numFmtId="0" fontId="66" fillId="0" borderId="2" xfId="6" applyFill="1" applyBorder="1"/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1" applyFont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top" wrapText="1"/>
    </xf>
    <xf numFmtId="0" fontId="53" fillId="0" borderId="0" xfId="3" applyFont="1" applyAlignment="1">
      <alignment horizontal="center"/>
    </xf>
    <xf numFmtId="0" fontId="38" fillId="0" borderId="0" xfId="3" applyFont="1"/>
    <xf numFmtId="0" fontId="39" fillId="0" borderId="0" xfId="3" applyFont="1"/>
    <xf numFmtId="0" fontId="11" fillId="0" borderId="0" xfId="3" applyAlignment="1">
      <alignment horizontal="right"/>
    </xf>
    <xf numFmtId="0" fontId="65" fillId="2" borderId="2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11" fillId="0" borderId="2" xfId="3" applyBorder="1" applyAlignment="1">
      <alignment horizontal="center" vertical="center" wrapText="1"/>
    </xf>
    <xf numFmtId="0" fontId="11" fillId="2" borderId="2" xfId="3" applyFill="1" applyBorder="1" applyAlignment="1">
      <alignment horizontal="center" vertical="center" wrapText="1"/>
    </xf>
    <xf numFmtId="0" fontId="64" fillId="2" borderId="2" xfId="3" applyFont="1" applyFill="1" applyBorder="1" applyAlignment="1">
      <alignment horizontal="center" vertical="center" wrapText="1"/>
    </xf>
    <xf numFmtId="0" fontId="11" fillId="2" borderId="2" xfId="3" applyFill="1" applyBorder="1"/>
    <xf numFmtId="0" fontId="52" fillId="0" borderId="0" xfId="3" applyFont="1" applyAlignment="1">
      <alignment horizontal="center"/>
    </xf>
    <xf numFmtId="0" fontId="11" fillId="0" borderId="0" xfId="3" applyAlignment="1">
      <alignment vertical="center"/>
    </xf>
    <xf numFmtId="0" fontId="61" fillId="0" borderId="0" xfId="3" applyFont="1" applyAlignment="1">
      <alignment horizontal="left" vertical="center"/>
    </xf>
    <xf numFmtId="0" fontId="61" fillId="0" borderId="0" xfId="3" applyFont="1" applyAlignment="1">
      <alignment vertical="center"/>
    </xf>
    <xf numFmtId="0" fontId="6" fillId="0" borderId="0" xfId="7" applyFont="1"/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38" fillId="0" borderId="2" xfId="0" applyFont="1" applyBorder="1" applyAlignment="1">
      <alignment horizontal="center" vertical="top" wrapText="1"/>
    </xf>
    <xf numFmtId="0" fontId="38" fillId="0" borderId="2" xfId="0" quotePrefix="1" applyNumberFormat="1" applyFont="1" applyBorder="1" applyAlignment="1">
      <alignment horizontal="center" vertical="top" wrapText="1"/>
    </xf>
    <xf numFmtId="0" fontId="40" fillId="0" borderId="2" xfId="0" quotePrefix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/>
    </xf>
    <xf numFmtId="2" fontId="11" fillId="2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/>
    <xf numFmtId="2" fontId="17" fillId="2" borderId="2" xfId="1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/>
    </xf>
    <xf numFmtId="0" fontId="17" fillId="0" borderId="2" xfId="1" applyFont="1" applyBorder="1" applyAlignment="1">
      <alignment horizontal="center" vertical="center"/>
    </xf>
    <xf numFmtId="2" fontId="17" fillId="0" borderId="2" xfId="1" applyNumberFormat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/>
    </xf>
    <xf numFmtId="2" fontId="17" fillId="2" borderId="2" xfId="1" applyNumberFormat="1" applyFont="1" applyFill="1" applyBorder="1" applyAlignment="1">
      <alignment horizontal="center"/>
    </xf>
    <xf numFmtId="0" fontId="17" fillId="0" borderId="2" xfId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wrapText="1"/>
    </xf>
    <xf numFmtId="2" fontId="0" fillId="2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2" fillId="0" borderId="2" xfId="0" applyFont="1" applyBorder="1" applyAlignment="1">
      <alignment horizontal="center"/>
    </xf>
    <xf numFmtId="0" fontId="73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2" fillId="0" borderId="2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73" fillId="2" borderId="1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center"/>
    </xf>
    <xf numFmtId="0" fontId="72" fillId="2" borderId="2" xfId="0" applyFont="1" applyFill="1" applyBorder="1" applyAlignment="1">
      <alignment horizontal="center" vertical="center"/>
    </xf>
    <xf numFmtId="0" fontId="49" fillId="0" borderId="2" xfId="0" quotePrefix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/>
    </xf>
    <xf numFmtId="0" fontId="49" fillId="0" borderId="2" xfId="0" quotePrefix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top" wrapText="1"/>
    </xf>
    <xf numFmtId="0" fontId="49" fillId="0" borderId="2" xfId="0" quotePrefix="1" applyFont="1" applyBorder="1" applyAlignment="1">
      <alignment horizontal="center" vertical="top" wrapText="1"/>
    </xf>
    <xf numFmtId="0" fontId="49" fillId="0" borderId="2" xfId="3" applyFont="1" applyBorder="1" applyAlignment="1">
      <alignment horizontal="center" vertical="center" wrapText="1"/>
    </xf>
    <xf numFmtId="0" fontId="49" fillId="0" borderId="2" xfId="3" quotePrefix="1" applyFont="1" applyBorder="1" applyAlignment="1">
      <alignment horizontal="center" vertical="center" wrapText="1"/>
    </xf>
    <xf numFmtId="0" fontId="49" fillId="2" borderId="5" xfId="3" applyFont="1" applyFill="1" applyBorder="1" applyAlignment="1">
      <alignment horizontal="center" vertical="center" wrapText="1"/>
    </xf>
    <xf numFmtId="0" fontId="72" fillId="0" borderId="2" xfId="3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74" fillId="0" borderId="2" xfId="3" applyFont="1" applyBorder="1" applyAlignment="1">
      <alignment horizontal="center" vertical="center" wrapText="1"/>
    </xf>
    <xf numFmtId="0" fontId="74" fillId="0" borderId="2" xfId="3" quotePrefix="1" applyFont="1" applyBorder="1" applyAlignment="1">
      <alignment horizontal="center" vertical="center" wrapText="1"/>
    </xf>
    <xf numFmtId="0" fontId="74" fillId="2" borderId="5" xfId="3" applyFont="1" applyFill="1" applyBorder="1" applyAlignment="1">
      <alignment horizontal="center" vertical="center" wrapText="1"/>
    </xf>
    <xf numFmtId="0" fontId="75" fillId="0" borderId="2" xfId="3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top" wrapText="1"/>
    </xf>
    <xf numFmtId="0" fontId="7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40" fillId="2" borderId="2" xfId="0" applyFont="1" applyFill="1" applyBorder="1" applyAlignment="1">
      <alignment horizontal="center" vertical="top" wrapText="1"/>
    </xf>
    <xf numFmtId="0" fontId="49" fillId="2" borderId="2" xfId="0" applyFont="1" applyFill="1" applyBorder="1" applyAlignment="1">
      <alignment horizontal="center" vertical="top" wrapText="1"/>
    </xf>
    <xf numFmtId="0" fontId="49" fillId="2" borderId="2" xfId="0" quotePrefix="1" applyFont="1" applyFill="1" applyBorder="1" applyAlignment="1">
      <alignment horizontal="center" vertical="top" wrapText="1"/>
    </xf>
    <xf numFmtId="4" fontId="49" fillId="2" borderId="2" xfId="0" quotePrefix="1" applyNumberFormat="1" applyFont="1" applyFill="1" applyBorder="1" applyAlignment="1">
      <alignment horizontal="center" vertical="top" wrapText="1"/>
    </xf>
    <xf numFmtId="0" fontId="76" fillId="0" borderId="2" xfId="0" applyFont="1" applyBorder="1" applyAlignment="1">
      <alignment horizontal="center" vertical="top" wrapText="1"/>
    </xf>
    <xf numFmtId="0" fontId="76" fillId="0" borderId="2" xfId="0" quotePrefix="1" applyFont="1" applyBorder="1" applyAlignment="1">
      <alignment horizontal="center" vertical="top" wrapText="1"/>
    </xf>
    <xf numFmtId="0" fontId="76" fillId="2" borderId="2" xfId="0" quotePrefix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top" wrapText="1"/>
    </xf>
    <xf numFmtId="2" fontId="11" fillId="2" borderId="2" xfId="0" applyNumberFormat="1" applyFont="1" applyFill="1" applyBorder="1" applyAlignment="1">
      <alignment horizontal="center" vertical="top" wrapText="1"/>
    </xf>
    <xf numFmtId="0" fontId="11" fillId="0" borderId="2" xfId="3" applyBorder="1" applyAlignment="1">
      <alignment horizontal="center" vertical="center"/>
    </xf>
    <xf numFmtId="0" fontId="11" fillId="0" borderId="5" xfId="3" applyBorder="1" applyAlignment="1">
      <alignment horizontal="center" vertical="center"/>
    </xf>
    <xf numFmtId="0" fontId="11" fillId="0" borderId="5" xfId="3" applyBorder="1" applyAlignment="1">
      <alignment horizontal="center" vertical="center" wrapText="1"/>
    </xf>
    <xf numFmtId="0" fontId="11" fillId="2" borderId="5" xfId="3" applyFill="1" applyBorder="1" applyAlignment="1">
      <alignment horizontal="center" vertical="center" wrapText="1"/>
    </xf>
    <xf numFmtId="0" fontId="11" fillId="0" borderId="4" xfId="3" applyFont="1" applyBorder="1" applyAlignment="1">
      <alignment horizontal="center"/>
    </xf>
    <xf numFmtId="0" fontId="11" fillId="2" borderId="2" xfId="3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43" fontId="11" fillId="2" borderId="2" xfId="0" applyNumberFormat="1" applyFont="1" applyFill="1" applyBorder="1" applyAlignment="1">
      <alignment horizontal="center"/>
    </xf>
    <xf numFmtId="0" fontId="69" fillId="0" borderId="2" xfId="0" applyFont="1" applyBorder="1" applyAlignment="1">
      <alignment horizontal="center"/>
    </xf>
    <xf numFmtId="0" fontId="69" fillId="2" borderId="2" xfId="0" applyFont="1" applyFill="1" applyBorder="1" applyAlignment="1">
      <alignment horizontal="center"/>
    </xf>
    <xf numFmtId="0" fontId="77" fillId="2" borderId="2" xfId="9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2" xfId="3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2" fontId="11" fillId="2" borderId="2" xfId="3" applyNumberFormat="1" applyFont="1" applyFill="1" applyBorder="1" applyAlignment="1">
      <alignment horizontal="center" vertical="center"/>
    </xf>
    <xf numFmtId="0" fontId="21" fillId="2" borderId="0" xfId="0" applyFont="1" applyFill="1"/>
    <xf numFmtId="2" fontId="6" fillId="2" borderId="2" xfId="0" applyNumberFormat="1" applyFont="1" applyFill="1" applyBorder="1" applyAlignment="1">
      <alignment horizontal="center"/>
    </xf>
    <xf numFmtId="0" fontId="11" fillId="2" borderId="2" xfId="3" applyFont="1" applyFill="1" applyBorder="1"/>
    <xf numFmtId="0" fontId="11" fillId="2" borderId="5" xfId="3" applyFont="1" applyFill="1" applyBorder="1" applyAlignment="1"/>
    <xf numFmtId="0" fontId="26" fillId="0" borderId="3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3" fillId="0" borderId="2" xfId="1" applyNumberFormat="1" applyFont="1" applyBorder="1" applyAlignment="1">
      <alignment horizontal="center" vertical="top" wrapText="1"/>
    </xf>
    <xf numFmtId="0" fontId="2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wrapText="1"/>
    </xf>
    <xf numFmtId="0" fontId="24" fillId="0" borderId="2" xfId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9" fillId="0" borderId="2" xfId="5" applyFont="1" applyBorder="1" applyAlignment="1">
      <alignment horizontal="center" vertical="top" wrapText="1"/>
    </xf>
    <xf numFmtId="0" fontId="9" fillId="0" borderId="0" xfId="3" applyFont="1" applyAlignment="1">
      <alignment horizontal="center"/>
    </xf>
    <xf numFmtId="0" fontId="19" fillId="0" borderId="2" xfId="5" applyFont="1" applyBorder="1" applyAlignment="1">
      <alignment horizontal="center" vertical="center" wrapText="1"/>
    </xf>
    <xf numFmtId="0" fontId="17" fillId="0" borderId="0" xfId="5" applyFont="1" applyAlignment="1">
      <alignment horizontal="left"/>
    </xf>
    <xf numFmtId="0" fontId="6" fillId="2" borderId="2" xfId="0" applyFont="1" applyFill="1" applyBorder="1" applyAlignment="1">
      <alignment horizontal="center" vertical="top" wrapText="1"/>
    </xf>
    <xf numFmtId="0" fontId="10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65" fillId="0" borderId="2" xfId="0" applyFont="1" applyBorder="1" applyAlignment="1">
      <alignment horizontal="center" vertical="center"/>
    </xf>
    <xf numFmtId="2" fontId="65" fillId="0" borderId="2" xfId="0" applyNumberFormat="1" applyFont="1" applyBorder="1" applyAlignment="1">
      <alignment horizontal="center" vertical="center"/>
    </xf>
    <xf numFmtId="0" fontId="65" fillId="2" borderId="2" xfId="0" applyFont="1" applyFill="1" applyBorder="1" applyAlignment="1">
      <alignment horizontal="center" vertical="center"/>
    </xf>
    <xf numFmtId="0" fontId="0" fillId="0" borderId="0" xfId="0" applyAlignment="1"/>
    <xf numFmtId="2" fontId="6" fillId="0" borderId="2" xfId="0" applyNumberFormat="1" applyFont="1" applyBorder="1" applyAlignment="1">
      <alignment horizontal="center" vertical="center"/>
    </xf>
    <xf numFmtId="2" fontId="65" fillId="2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21" fillId="0" borderId="0" xfId="0" applyFont="1" applyFill="1" applyBorder="1" applyAlignment="1"/>
    <xf numFmtId="0" fontId="6" fillId="0" borderId="0" xfId="0" applyFont="1" applyFill="1" applyBorder="1" applyAlignment="1"/>
    <xf numFmtId="0" fontId="11" fillId="0" borderId="0" xfId="0" applyFont="1" applyFill="1" applyBorder="1" applyAlignment="1"/>
    <xf numFmtId="0" fontId="11" fillId="2" borderId="2" xfId="3" applyFill="1" applyBorder="1" applyAlignment="1">
      <alignment horizontal="center"/>
    </xf>
    <xf numFmtId="0" fontId="6" fillId="2" borderId="2" xfId="3" applyFont="1" applyFill="1" applyBorder="1" applyAlignment="1">
      <alignment horizontal="center"/>
    </xf>
    <xf numFmtId="0" fontId="11" fillId="2" borderId="2" xfId="0" applyFont="1" applyFill="1" applyBorder="1" applyAlignment="1">
      <alignment vertical="top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center" vertical="top" wrapText="1"/>
    </xf>
    <xf numFmtId="0" fontId="26" fillId="2" borderId="3" xfId="1" applyFont="1" applyFill="1" applyBorder="1" applyAlignment="1">
      <alignment horizontal="center" vertical="top" wrapText="1"/>
    </xf>
    <xf numFmtId="0" fontId="11" fillId="0" borderId="2" xfId="5" applyBorder="1"/>
    <xf numFmtId="4" fontId="17" fillId="0" borderId="2" xfId="5" applyNumberFormat="1" applyFont="1" applyBorder="1" applyAlignment="1">
      <alignment horizontal="center" vertical="top" wrapText="1"/>
    </xf>
    <xf numFmtId="4" fontId="19" fillId="0" borderId="2" xfId="5" applyNumberFormat="1" applyFont="1" applyBorder="1" applyAlignment="1">
      <alignment horizontal="center" vertical="top" wrapText="1"/>
    </xf>
    <xf numFmtId="4" fontId="19" fillId="0" borderId="2" xfId="5" applyNumberFormat="1" applyFont="1" applyBorder="1" applyAlignment="1">
      <alignment horizontal="left" vertical="top" wrapText="1"/>
    </xf>
    <xf numFmtId="0" fontId="19" fillId="0" borderId="5" xfId="5" applyFont="1" applyBorder="1" applyAlignment="1">
      <alignment horizontal="center" vertical="top" wrapText="1"/>
    </xf>
    <xf numFmtId="4" fontId="11" fillId="0" borderId="2" xfId="5" applyNumberFormat="1" applyFont="1" applyBorder="1" applyAlignment="1">
      <alignment horizontal="center" vertical="top" wrapText="1"/>
    </xf>
    <xf numFmtId="4" fontId="11" fillId="0" borderId="2" xfId="5" applyNumberFormat="1" applyFont="1" applyBorder="1" applyAlignment="1">
      <alignment vertical="top"/>
    </xf>
    <xf numFmtId="4" fontId="17" fillId="0" borderId="2" xfId="5" applyNumberFormat="1" applyFont="1" applyBorder="1" applyAlignment="1">
      <alignment horizontal="left" vertical="top" wrapText="1"/>
    </xf>
    <xf numFmtId="0" fontId="19" fillId="2" borderId="2" xfId="5" applyFont="1" applyFill="1" applyBorder="1" applyAlignment="1">
      <alignment horizontal="center" vertical="top" wrapText="1"/>
    </xf>
    <xf numFmtId="0" fontId="17" fillId="2" borderId="2" xfId="5" applyFont="1" applyFill="1" applyBorder="1" applyAlignment="1">
      <alignment horizontal="center" vertical="top" wrapText="1"/>
    </xf>
    <xf numFmtId="0" fontId="19" fillId="2" borderId="2" xfId="5" applyFont="1" applyFill="1" applyBorder="1" applyAlignment="1">
      <alignment horizontal="center"/>
    </xf>
    <xf numFmtId="0" fontId="19" fillId="2" borderId="6" xfId="5" applyFont="1" applyFill="1" applyBorder="1" applyAlignment="1">
      <alignment horizontal="center"/>
    </xf>
    <xf numFmtId="4" fontId="19" fillId="2" borderId="2" xfId="5" applyNumberFormat="1" applyFont="1" applyFill="1" applyBorder="1" applyAlignment="1">
      <alignment horizontal="center" vertical="top" wrapText="1"/>
    </xf>
    <xf numFmtId="4" fontId="19" fillId="2" borderId="2" xfId="5" applyNumberFormat="1" applyFont="1" applyFill="1" applyBorder="1" applyAlignment="1">
      <alignment horizontal="left" vertical="top" wrapText="1"/>
    </xf>
    <xf numFmtId="0" fontId="80" fillId="0" borderId="18" xfId="0" applyFont="1" applyBorder="1" applyAlignment="1">
      <alignment horizontal="center" vertical="center" wrapText="1" readingOrder="1"/>
    </xf>
    <xf numFmtId="0" fontId="80" fillId="0" borderId="18" xfId="0" applyFont="1" applyBorder="1" applyAlignment="1">
      <alignment horizontal="center" wrapText="1" readingOrder="1"/>
    </xf>
    <xf numFmtId="0" fontId="80" fillId="0" borderId="18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 readingOrder="1"/>
    </xf>
    <xf numFmtId="0" fontId="82" fillId="0" borderId="20" xfId="0" applyFont="1" applyBorder="1" applyAlignment="1">
      <alignment horizontal="center" vertical="center" wrapText="1" readingOrder="1"/>
    </xf>
    <xf numFmtId="0" fontId="16" fillId="0" borderId="2" xfId="0" applyFont="1" applyBorder="1"/>
    <xf numFmtId="0" fontId="16" fillId="0" borderId="2" xfId="0" applyFont="1" applyFill="1" applyBorder="1"/>
    <xf numFmtId="0" fontId="82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 readingOrder="1"/>
    </xf>
    <xf numFmtId="0" fontId="80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/>
    </xf>
    <xf numFmtId="4" fontId="80" fillId="0" borderId="18" xfId="0" applyNumberFormat="1" applyFont="1" applyBorder="1" applyAlignment="1">
      <alignment horizontal="center" wrapText="1" readingOrder="1"/>
    </xf>
    <xf numFmtId="0" fontId="80" fillId="0" borderId="2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readingOrder="1"/>
    </xf>
    <xf numFmtId="0" fontId="80" fillId="0" borderId="2" xfId="0" applyFont="1" applyFill="1" applyBorder="1" applyAlignment="1">
      <alignment horizontal="center" wrapText="1" readingOrder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38" fillId="0" borderId="2" xfId="0" quotePrefix="1" applyFont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4" fontId="71" fillId="2" borderId="2" xfId="0" applyNumberFormat="1" applyFont="1" applyFill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2" xfId="3" applyBorder="1" applyAlignment="1">
      <alignment vertical="center"/>
    </xf>
    <xf numFmtId="0" fontId="11" fillId="0" borderId="5" xfId="3" applyBorder="1" applyAlignment="1">
      <alignment vertical="center"/>
    </xf>
    <xf numFmtId="0" fontId="11" fillId="0" borderId="4" xfId="3" applyBorder="1" applyAlignment="1">
      <alignment horizontal="center" vertical="center"/>
    </xf>
    <xf numFmtId="0" fontId="11" fillId="0" borderId="2" xfId="3" quotePrefix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11" fillId="2" borderId="0" xfId="4" applyFill="1"/>
    <xf numFmtId="0" fontId="10" fillId="2" borderId="0" xfId="4" applyFont="1" applyFill="1" applyAlignment="1"/>
    <xf numFmtId="0" fontId="16" fillId="2" borderId="0" xfId="4" applyFont="1" applyFill="1" applyAlignment="1"/>
    <xf numFmtId="0" fontId="8" fillId="2" borderId="0" xfId="4" applyFont="1" applyFill="1"/>
    <xf numFmtId="0" fontId="21" fillId="2" borderId="0" xfId="4" applyFont="1" applyFill="1"/>
    <xf numFmtId="0" fontId="21" fillId="2" borderId="2" xfId="4" applyFont="1" applyFill="1" applyBorder="1"/>
    <xf numFmtId="0" fontId="21" fillId="2" borderId="0" xfId="4" applyFont="1" applyFill="1" applyBorder="1"/>
    <xf numFmtId="0" fontId="21" fillId="2" borderId="2" xfId="4" applyFont="1" applyFill="1" applyBorder="1" applyAlignment="1">
      <alignment horizontal="center" vertical="top" wrapText="1"/>
    </xf>
    <xf numFmtId="0" fontId="21" fillId="2" borderId="9" xfId="4" applyFont="1" applyFill="1" applyBorder="1" applyAlignment="1">
      <alignment horizontal="center" vertical="top" wrapText="1"/>
    </xf>
    <xf numFmtId="0" fontId="6" fillId="2" borderId="0" xfId="4" applyFont="1" applyFill="1"/>
    <xf numFmtId="0" fontId="21" fillId="2" borderId="2" xfId="4" applyFont="1" applyFill="1" applyBorder="1" applyAlignment="1">
      <alignment horizontal="center"/>
    </xf>
    <xf numFmtId="0" fontId="6" fillId="2" borderId="2" xfId="4" applyFont="1" applyFill="1" applyBorder="1"/>
    <xf numFmtId="0" fontId="6" fillId="2" borderId="2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left"/>
    </xf>
    <xf numFmtId="2" fontId="11" fillId="2" borderId="2" xfId="4" applyNumberFormat="1" applyFont="1" applyFill="1" applyBorder="1" applyAlignment="1">
      <alignment horizontal="center"/>
    </xf>
    <xf numFmtId="2" fontId="11" fillId="2" borderId="2" xfId="4" applyNumberFormat="1" applyFill="1" applyBorder="1" applyAlignment="1">
      <alignment horizontal="center"/>
    </xf>
    <xf numFmtId="0" fontId="11" fillId="2" borderId="2" xfId="4" applyFill="1" applyBorder="1"/>
    <xf numFmtId="0" fontId="11" fillId="2" borderId="0" xfId="4" applyFill="1" applyAlignment="1">
      <alignment horizontal="left"/>
    </xf>
    <xf numFmtId="0" fontId="10" fillId="2" borderId="0" xfId="4" applyFont="1" applyFill="1"/>
    <xf numFmtId="0" fontId="6" fillId="2" borderId="0" xfId="4" applyFont="1" applyFill="1" applyAlignment="1">
      <alignment horizontal="left"/>
    </xf>
    <xf numFmtId="0" fontId="80" fillId="2" borderId="18" xfId="0" applyFont="1" applyFill="1" applyBorder="1" applyAlignment="1">
      <alignment horizontal="center" vertical="center" wrapText="1"/>
    </xf>
    <xf numFmtId="0" fontId="84" fillId="0" borderId="2" xfId="0" applyFont="1" applyBorder="1" applyAlignment="1">
      <alignment vertical="center"/>
    </xf>
    <xf numFmtId="2" fontId="84" fillId="0" borderId="2" xfId="0" applyNumberFormat="1" applyFont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0" xfId="7" applyFont="1" applyAlignment="1">
      <alignment horizontal="center"/>
    </xf>
    <xf numFmtId="0" fontId="11" fillId="0" borderId="0" xfId="0" applyFont="1"/>
    <xf numFmtId="0" fontId="63" fillId="0" borderId="0" xfId="0" applyFont="1" applyBorder="1" applyAlignment="1">
      <alignment horizontal="left" vertical="center" wrapText="1"/>
    </xf>
    <xf numFmtId="0" fontId="11" fillId="0" borderId="0" xfId="3" applyFont="1"/>
    <xf numFmtId="0" fontId="6" fillId="0" borderId="0" xfId="3" applyFont="1" applyAlignment="1">
      <alignment horizontal="left"/>
    </xf>
    <xf numFmtId="0" fontId="40" fillId="2" borderId="2" xfId="8" quotePrefix="1" applyNumberFormat="1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vertical="center" wrapText="1"/>
    </xf>
    <xf numFmtId="0" fontId="6" fillId="2" borderId="2" xfId="4" applyFont="1" applyFill="1" applyBorder="1" applyAlignment="1">
      <alignment horizontal="left" vertical="center" wrapText="1"/>
    </xf>
    <xf numFmtId="2" fontId="11" fillId="2" borderId="2" xfId="4" applyNumberFormat="1" applyFont="1" applyFill="1" applyBorder="1" applyAlignment="1">
      <alignment horizontal="center" vertical="center"/>
    </xf>
    <xf numFmtId="2" fontId="11" fillId="2" borderId="2" xfId="4" applyNumberFormat="1" applyFill="1" applyBorder="1" applyAlignment="1">
      <alignment horizontal="center" vertical="center"/>
    </xf>
    <xf numFmtId="2" fontId="11" fillId="2" borderId="2" xfId="4" applyNumberFormat="1" applyFill="1" applyBorder="1" applyAlignment="1">
      <alignment vertical="center"/>
    </xf>
    <xf numFmtId="0" fontId="11" fillId="2" borderId="0" xfId="4" applyFill="1" applyAlignment="1">
      <alignment vertical="center"/>
    </xf>
    <xf numFmtId="0" fontId="11" fillId="2" borderId="2" xfId="4" applyFill="1" applyBorder="1" applyAlignment="1">
      <alignment horizontal="center" vertical="center"/>
    </xf>
    <xf numFmtId="0" fontId="11" fillId="2" borderId="2" xfId="4" applyFill="1" applyBorder="1" applyAlignment="1">
      <alignment vertical="center"/>
    </xf>
    <xf numFmtId="0" fontId="6" fillId="2" borderId="2" xfId="4" applyFont="1" applyFill="1" applyBorder="1" applyAlignment="1">
      <alignment horizontal="center" vertical="center" wrapText="1"/>
    </xf>
    <xf numFmtId="0" fontId="16" fillId="0" borderId="0" xfId="5" applyFont="1"/>
    <xf numFmtId="0" fontId="11" fillId="0" borderId="0" xfId="5" applyAlignment="1">
      <alignment horizontal="left"/>
    </xf>
    <xf numFmtId="0" fontId="10" fillId="0" borderId="0" xfId="3" applyFont="1" applyAlignment="1">
      <alignment horizontal="left" vertical="top" wrapText="1"/>
    </xf>
    <xf numFmtId="0" fontId="16" fillId="0" borderId="0" xfId="5" applyFont="1" applyAlignment="1">
      <alignment horizontal="left"/>
    </xf>
    <xf numFmtId="0" fontId="60" fillId="0" borderId="0" xfId="1" applyFont="1" applyBorder="1"/>
    <xf numFmtId="0" fontId="52" fillId="0" borderId="0" xfId="1" applyFont="1" applyBorder="1" applyAlignment="1">
      <alignment horizontal="center"/>
    </xf>
    <xf numFmtId="0" fontId="55" fillId="0" borderId="7" xfId="0" applyFont="1" applyBorder="1" applyAlignment="1">
      <alignment vertical="top"/>
    </xf>
    <xf numFmtId="0" fontId="6" fillId="0" borderId="7" xfId="3" applyFont="1" applyBorder="1" applyAlignment="1"/>
    <xf numFmtId="0" fontId="84" fillId="0" borderId="2" xfId="0" applyFont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center"/>
    </xf>
    <xf numFmtId="0" fontId="87" fillId="0" borderId="2" xfId="0" applyFont="1" applyBorder="1" applyAlignment="1">
      <alignment horizontal="center" vertical="center"/>
    </xf>
    <xf numFmtId="0" fontId="87" fillId="0" borderId="2" xfId="0" applyFont="1" applyBorder="1" applyAlignment="1">
      <alignment horizontal="center" vertical="center" wrapText="1"/>
    </xf>
    <xf numFmtId="0" fontId="84" fillId="0" borderId="2" xfId="0" applyFont="1" applyBorder="1" applyAlignment="1">
      <alignment vertical="center" wrapText="1"/>
    </xf>
    <xf numFmtId="0" fontId="87" fillId="0" borderId="2" xfId="0" applyFont="1" applyBorder="1" applyAlignment="1">
      <alignment vertical="center"/>
    </xf>
    <xf numFmtId="0" fontId="87" fillId="0" borderId="2" xfId="0" applyFont="1" applyBorder="1" applyAlignment="1">
      <alignment vertical="center" wrapText="1"/>
    </xf>
    <xf numFmtId="2" fontId="87" fillId="0" borderId="2" xfId="0" applyNumberFormat="1" applyFont="1" applyBorder="1" applyAlignment="1">
      <alignment horizontal="center" vertical="center"/>
    </xf>
    <xf numFmtId="0" fontId="87" fillId="0" borderId="2" xfId="1" applyFont="1" applyBorder="1" applyAlignment="1">
      <alignment vertical="center" wrapText="1"/>
    </xf>
    <xf numFmtId="0" fontId="87" fillId="0" borderId="2" xfId="1" applyFont="1" applyBorder="1" applyAlignment="1">
      <alignment vertical="center"/>
    </xf>
    <xf numFmtId="2" fontId="87" fillId="0" borderId="2" xfId="1" applyNumberFormat="1" applyFont="1" applyBorder="1" applyAlignment="1">
      <alignment horizontal="center" vertical="center"/>
    </xf>
    <xf numFmtId="0" fontId="87" fillId="0" borderId="2" xfId="0" applyFont="1" applyBorder="1" applyAlignment="1">
      <alignment horizontal="center"/>
    </xf>
    <xf numFmtId="0" fontId="87" fillId="0" borderId="2" xfId="0" applyFont="1" applyBorder="1"/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top" wrapText="1"/>
    </xf>
    <xf numFmtId="0" fontId="11" fillId="0" borderId="0" xfId="0" applyFont="1"/>
    <xf numFmtId="164" fontId="77" fillId="2" borderId="2" xfId="10" applyFont="1" applyFill="1" applyBorder="1" applyAlignment="1"/>
    <xf numFmtId="0" fontId="11" fillId="0" borderId="0" xfId="0" applyFont="1"/>
    <xf numFmtId="0" fontId="11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1" fontId="11" fillId="2" borderId="2" xfId="3" applyNumberFormat="1" applyFill="1" applyBorder="1" applyAlignment="1">
      <alignment horizontal="center"/>
    </xf>
    <xf numFmtId="1" fontId="6" fillId="2" borderId="2" xfId="3" applyNumberFormat="1" applyFont="1" applyFill="1" applyBorder="1" applyAlignment="1">
      <alignment horizontal="center"/>
    </xf>
    <xf numFmtId="1" fontId="11" fillId="2" borderId="2" xfId="3" applyNumberForma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6" fillId="2" borderId="2" xfId="4" applyNumberFormat="1" applyFont="1" applyFill="1" applyBorder="1" applyAlignment="1">
      <alignment horizontal="center" vertical="center"/>
    </xf>
    <xf numFmtId="0" fontId="11" fillId="2" borderId="0" xfId="4" applyFont="1" applyFill="1" applyAlignment="1">
      <alignment vertical="center"/>
    </xf>
    <xf numFmtId="1" fontId="6" fillId="2" borderId="2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2" fontId="11" fillId="0" borderId="0" xfId="0" applyNumberFormat="1" applyFont="1"/>
    <xf numFmtId="4" fontId="6" fillId="0" borderId="0" xfId="0" applyNumberFormat="1" applyFont="1"/>
    <xf numFmtId="2" fontId="6" fillId="0" borderId="0" xfId="0" applyNumberFormat="1" applyFont="1"/>
    <xf numFmtId="14" fontId="17" fillId="0" borderId="2" xfId="5" applyNumberFormat="1" applyFont="1" applyBorder="1" applyAlignment="1">
      <alignment horizontal="center" vertical="top" wrapText="1"/>
    </xf>
    <xf numFmtId="14" fontId="17" fillId="0" borderId="2" xfId="5" applyNumberFormat="1" applyFont="1" applyBorder="1"/>
    <xf numFmtId="9" fontId="0" fillId="0" borderId="0" xfId="11" applyFont="1"/>
    <xf numFmtId="9" fontId="11" fillId="0" borderId="0" xfId="11" applyFont="1"/>
    <xf numFmtId="0" fontId="11" fillId="2" borderId="0" xfId="4" applyFill="1" applyAlignment="1"/>
    <xf numFmtId="2" fontId="11" fillId="2" borderId="0" xfId="4" applyNumberFormat="1" applyFill="1" applyAlignment="1"/>
    <xf numFmtId="2" fontId="11" fillId="2" borderId="0" xfId="4" applyNumberFormat="1" applyFill="1"/>
    <xf numFmtId="2" fontId="10" fillId="2" borderId="0" xfId="4" applyNumberFormat="1" applyFont="1" applyFill="1"/>
    <xf numFmtId="0" fontId="21" fillId="3" borderId="2" xfId="4" applyFont="1" applyFill="1" applyBorder="1" applyAlignment="1">
      <alignment horizontal="center" vertical="top" wrapText="1"/>
    </xf>
    <xf numFmtId="0" fontId="11" fillId="3" borderId="2" xfId="4" applyFill="1" applyBorder="1" applyAlignment="1">
      <alignment horizontal="center" vertical="center"/>
    </xf>
    <xf numFmtId="2" fontId="11" fillId="3" borderId="2" xfId="4" applyNumberFormat="1" applyFill="1" applyBorder="1" applyAlignment="1">
      <alignment horizontal="center" vertical="center"/>
    </xf>
    <xf numFmtId="0" fontId="11" fillId="3" borderId="2" xfId="4" applyFill="1" applyBorder="1"/>
    <xf numFmtId="2" fontId="11" fillId="3" borderId="2" xfId="4" applyNumberFormat="1" applyFont="1" applyFill="1" applyBorder="1" applyAlignment="1">
      <alignment horizontal="center" vertical="center"/>
    </xf>
    <xf numFmtId="2" fontId="6" fillId="3" borderId="2" xfId="4" applyNumberFormat="1" applyFont="1" applyFill="1" applyBorder="1" applyAlignment="1">
      <alignment horizontal="center" vertical="center"/>
    </xf>
    <xf numFmtId="0" fontId="21" fillId="3" borderId="9" xfId="4" applyFont="1" applyFill="1" applyBorder="1" applyAlignment="1">
      <alignment horizontal="center" vertical="top" wrapText="1"/>
    </xf>
    <xf numFmtId="2" fontId="11" fillId="3" borderId="2" xfId="4" applyNumberFormat="1" applyFont="1" applyFill="1" applyBorder="1" applyAlignment="1">
      <alignment horizontal="center"/>
    </xf>
    <xf numFmtId="0" fontId="11" fillId="0" borderId="0" xfId="0" applyFont="1"/>
    <xf numFmtId="0" fontId="19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21" fillId="0" borderId="2" xfId="0" quotePrefix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1" fillId="0" borderId="5" xfId="0" quotePrefix="1" applyFont="1" applyBorder="1" applyAlignment="1">
      <alignment horizontal="center" vertical="top" wrapText="1"/>
    </xf>
    <xf numFmtId="0" fontId="21" fillId="0" borderId="6" xfId="0" quotePrefix="1" applyFont="1" applyBorder="1" applyAlignment="1">
      <alignment horizontal="center" vertical="top" wrapText="1"/>
    </xf>
    <xf numFmtId="0" fontId="21" fillId="0" borderId="9" xfId="0" quotePrefix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19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3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1" fillId="0" borderId="1" xfId="5" applyBorder="1" applyAlignment="1">
      <alignment horizontal="center" vertical="center"/>
    </xf>
    <xf numFmtId="0" fontId="11" fillId="0" borderId="3" xfId="5" applyBorder="1" applyAlignment="1">
      <alignment horizontal="center" vertical="center"/>
    </xf>
    <xf numFmtId="0" fontId="19" fillId="0" borderId="2" xfId="5" applyFont="1" applyBorder="1" applyAlignment="1">
      <alignment horizontal="center" vertical="top" wrapText="1"/>
    </xf>
    <xf numFmtId="0" fontId="19" fillId="0" borderId="1" xfId="5" applyFont="1" applyBorder="1" applyAlignment="1">
      <alignment horizontal="center" vertical="center" wrapText="1"/>
    </xf>
    <xf numFmtId="0" fontId="19" fillId="0" borderId="10" xfId="5" applyFont="1" applyBorder="1" applyAlignment="1">
      <alignment horizontal="center" vertical="center" wrapText="1"/>
    </xf>
    <xf numFmtId="0" fontId="19" fillId="0" borderId="3" xfId="5" applyFont="1" applyBorder="1" applyAlignment="1">
      <alignment horizontal="center" vertical="center" wrapText="1"/>
    </xf>
    <xf numFmtId="0" fontId="17" fillId="0" borderId="0" xfId="5" applyFont="1" applyAlignment="1">
      <alignment horizontal="left"/>
    </xf>
    <xf numFmtId="0" fontId="10" fillId="0" borderId="0" xfId="3" applyFont="1" applyAlignment="1">
      <alignment horizontal="center" vertical="top" wrapText="1"/>
    </xf>
    <xf numFmtId="0" fontId="6" fillId="0" borderId="0" xfId="5" applyFont="1" applyAlignment="1">
      <alignment horizontal="left"/>
    </xf>
    <xf numFmtId="0" fontId="19" fillId="0" borderId="12" xfId="5" applyFont="1" applyBorder="1" applyAlignment="1">
      <alignment horizontal="center" vertical="center" wrapText="1"/>
    </xf>
    <xf numFmtId="0" fontId="19" fillId="0" borderId="13" xfId="5" applyFont="1" applyBorder="1" applyAlignment="1">
      <alignment horizontal="center" vertical="center" wrapText="1"/>
    </xf>
    <xf numFmtId="0" fontId="19" fillId="0" borderId="14" xfId="5" applyFont="1" applyBorder="1" applyAlignment="1">
      <alignment horizontal="center" vertical="center" wrapText="1"/>
    </xf>
    <xf numFmtId="0" fontId="19" fillId="0" borderId="8" xfId="5" applyFont="1" applyBorder="1" applyAlignment="1">
      <alignment horizontal="center" vertical="center" wrapText="1"/>
    </xf>
    <xf numFmtId="0" fontId="19" fillId="0" borderId="7" xfId="5" applyFont="1" applyBorder="1" applyAlignment="1">
      <alignment horizontal="center" vertical="center" wrapText="1"/>
    </xf>
    <xf numFmtId="0" fontId="19" fillId="0" borderId="15" xfId="5" applyFont="1" applyBorder="1" applyAlignment="1">
      <alignment horizontal="center" vertical="center" wrapText="1"/>
    </xf>
    <xf numFmtId="0" fontId="16" fillId="0" borderId="5" xfId="5" applyFont="1" applyBorder="1" applyAlignment="1">
      <alignment horizontal="center" vertical="top" wrapText="1"/>
    </xf>
    <xf numFmtId="0" fontId="16" fillId="0" borderId="6" xfId="5" applyFont="1" applyBorder="1" applyAlignment="1">
      <alignment horizontal="center" vertical="top" wrapText="1"/>
    </xf>
    <xf numFmtId="0" fontId="10" fillId="0" borderId="11" xfId="5" applyFont="1" applyBorder="1" applyAlignment="1">
      <alignment horizontal="center" vertical="center" wrapText="1"/>
    </xf>
    <xf numFmtId="0" fontId="10" fillId="0" borderId="8" xfId="5" applyFont="1" applyBorder="1" applyAlignment="1">
      <alignment horizontal="center" vertical="center" wrapText="1"/>
    </xf>
    <xf numFmtId="0" fontId="19" fillId="0" borderId="2" xfId="5" applyFont="1" applyBorder="1" applyAlignment="1">
      <alignment horizontal="center" vertical="center" wrapText="1"/>
    </xf>
    <xf numFmtId="0" fontId="11" fillId="0" borderId="2" xfId="5" applyBorder="1" applyAlignment="1">
      <alignment horizontal="center"/>
    </xf>
    <xf numFmtId="0" fontId="15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30" fillId="0" borderId="0" xfId="3" applyFont="1" applyAlignment="1">
      <alignment horizontal="center"/>
    </xf>
    <xf numFmtId="0" fontId="35" fillId="0" borderId="0" xfId="3" applyFont="1" applyAlignment="1">
      <alignment horizontal="center"/>
    </xf>
    <xf numFmtId="0" fontId="21" fillId="0" borderId="7" xfId="5" applyFont="1" applyBorder="1" applyAlignment="1">
      <alignment horizontal="right"/>
    </xf>
    <xf numFmtId="0" fontId="6" fillId="0" borderId="7" xfId="5" applyFont="1" applyBorder="1" applyAlignment="1">
      <alignment horizontal="left"/>
    </xf>
    <xf numFmtId="0" fontId="10" fillId="0" borderId="0" xfId="0" applyFont="1" applyAlignment="1">
      <alignment horizontal="center" vertical="top" wrapText="1"/>
    </xf>
    <xf numFmtId="0" fontId="19" fillId="0" borderId="12" xfId="5" applyFont="1" applyBorder="1" applyAlignment="1">
      <alignment horizontal="center" vertical="top" wrapText="1"/>
    </xf>
    <xf numFmtId="0" fontId="19" fillId="0" borderId="13" xfId="5" applyFont="1" applyBorder="1" applyAlignment="1">
      <alignment horizontal="center" vertical="top" wrapText="1"/>
    </xf>
    <xf numFmtId="0" fontId="19" fillId="0" borderId="14" xfId="5" applyFont="1" applyBorder="1" applyAlignment="1">
      <alignment horizontal="center" vertical="top" wrapText="1"/>
    </xf>
    <xf numFmtId="0" fontId="19" fillId="0" borderId="8" xfId="5" applyFont="1" applyBorder="1" applyAlignment="1">
      <alignment horizontal="center" vertical="top" wrapText="1"/>
    </xf>
    <xf numFmtId="0" fontId="19" fillId="0" borderId="7" xfId="5" applyFont="1" applyBorder="1" applyAlignment="1">
      <alignment horizontal="center" vertical="top" wrapText="1"/>
    </xf>
    <xf numFmtId="0" fontId="19" fillId="0" borderId="15" xfId="5" applyFont="1" applyBorder="1" applyAlignment="1">
      <alignment horizontal="center" vertical="top" wrapText="1"/>
    </xf>
    <xf numFmtId="0" fontId="65" fillId="2" borderId="2" xfId="3" applyFont="1" applyFill="1" applyBorder="1" applyAlignment="1">
      <alignment horizontal="center" vertical="center" wrapText="1"/>
    </xf>
    <xf numFmtId="0" fontId="21" fillId="0" borderId="7" xfId="3" applyFont="1" applyBorder="1" applyAlignment="1">
      <alignment horizontal="center"/>
    </xf>
    <xf numFmtId="0" fontId="11" fillId="0" borderId="0" xfId="3" applyAlignment="1">
      <alignment horizontal="left"/>
    </xf>
    <xf numFmtId="0" fontId="39" fillId="0" borderId="2" xfId="3" applyFont="1" applyBorder="1" applyAlignment="1">
      <alignment horizontal="left"/>
    </xf>
    <xf numFmtId="0" fontId="36" fillId="0" borderId="0" xfId="3" applyFont="1" applyAlignment="1">
      <alignment horizontal="center"/>
    </xf>
    <xf numFmtId="0" fontId="37" fillId="0" borderId="0" xfId="3" applyFont="1" applyAlignment="1">
      <alignment horizontal="center"/>
    </xf>
    <xf numFmtId="0" fontId="36" fillId="0" borderId="0" xfId="3" applyFont="1" applyAlignment="1">
      <alignment horizontal="center" wrapText="1"/>
    </xf>
    <xf numFmtId="0" fontId="18" fillId="0" borderId="0" xfId="3" applyFont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0" borderId="0" xfId="7" applyFont="1" applyAlignment="1">
      <alignment horizontal="center"/>
    </xf>
    <xf numFmtId="0" fontId="61" fillId="0" borderId="0" xfId="3" applyFont="1" applyAlignment="1">
      <alignment horizontal="left" vertical="center"/>
    </xf>
    <xf numFmtId="0" fontId="67" fillId="0" borderId="0" xfId="3" applyFont="1" applyAlignment="1">
      <alignment horizontal="left" vertical="center" wrapText="1"/>
    </xf>
    <xf numFmtId="0" fontId="61" fillId="0" borderId="0" xfId="3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21" fillId="0" borderId="7" xfId="0" applyFont="1" applyBorder="1" applyAlignment="1">
      <alignment horizontal="right"/>
    </xf>
    <xf numFmtId="0" fontId="10" fillId="0" borderId="0" xfId="3" applyFont="1" applyAlignment="1">
      <alignment horizontal="left" vertical="top" wrapText="1"/>
    </xf>
    <xf numFmtId="0" fontId="21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2" applyFont="1" applyAlignment="1">
      <alignment horizontal="center" vertical="top" wrapText="1"/>
    </xf>
    <xf numFmtId="0" fontId="11" fillId="0" borderId="1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11" fillId="0" borderId="0" xfId="0" applyFont="1"/>
    <xf numFmtId="0" fontId="70" fillId="0" borderId="12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8" xfId="0" applyFont="1" applyBorder="1" applyAlignment="1">
      <alignment horizontal="center"/>
    </xf>
    <xf numFmtId="0" fontId="70" fillId="0" borderId="7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2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12" fillId="0" borderId="0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top"/>
    </xf>
    <xf numFmtId="0" fontId="56" fillId="0" borderId="2" xfId="0" applyFont="1" applyBorder="1" applyAlignment="1">
      <alignment horizontal="center" vertical="top" wrapText="1"/>
    </xf>
    <xf numFmtId="0" fontId="56" fillId="0" borderId="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39" fillId="0" borderId="7" xfId="0" applyFont="1" applyBorder="1" applyAlignment="1">
      <alignment horizontal="left"/>
    </xf>
    <xf numFmtId="0" fontId="39" fillId="0" borderId="1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  <xf numFmtId="0" fontId="39" fillId="0" borderId="9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49" fillId="0" borderId="7" xfId="0" applyFont="1" applyBorder="1" applyAlignment="1">
      <alignment horizontal="right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center" vertical="top" wrapText="1"/>
    </xf>
    <xf numFmtId="0" fontId="6" fillId="2" borderId="1" xfId="1" quotePrefix="1" applyFont="1" applyFill="1" applyBorder="1" applyAlignment="1">
      <alignment horizontal="center" vertical="center" wrapText="1"/>
    </xf>
    <xf numFmtId="0" fontId="6" fillId="2" borderId="3" xfId="1" quotePrefix="1" applyFont="1" applyFill="1" applyBorder="1" applyAlignment="1">
      <alignment horizontal="center" vertical="center" wrapText="1"/>
    </xf>
    <xf numFmtId="0" fontId="6" fillId="2" borderId="5" xfId="1" quotePrefix="1" applyFont="1" applyFill="1" applyBorder="1" applyAlignment="1">
      <alignment horizontal="center" vertical="center" wrapText="1"/>
    </xf>
    <xf numFmtId="0" fontId="6" fillId="2" borderId="9" xfId="1" quotePrefix="1" applyFont="1" applyFill="1" applyBorder="1" applyAlignment="1">
      <alignment horizontal="center" vertical="center" wrapText="1"/>
    </xf>
    <xf numFmtId="0" fontId="6" fillId="2" borderId="6" xfId="1" quotePrefix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0" xfId="2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center"/>
    </xf>
    <xf numFmtId="0" fontId="52" fillId="0" borderId="2" xfId="0" applyFont="1" applyBorder="1" applyAlignment="1">
      <alignment horizontal="center" vertical="top" wrapText="1"/>
    </xf>
    <xf numFmtId="0" fontId="21" fillId="2" borderId="7" xfId="0" applyFont="1" applyFill="1" applyBorder="1" applyAlignment="1">
      <alignment horizontal="right"/>
    </xf>
    <xf numFmtId="0" fontId="38" fillId="0" borderId="7" xfId="0" applyFont="1" applyBorder="1" applyAlignment="1">
      <alignment horizontal="left"/>
    </xf>
    <xf numFmtId="0" fontId="6" fillId="0" borderId="0" xfId="1" applyFont="1" applyAlignment="1">
      <alignment horizontal="center"/>
    </xf>
    <xf numFmtId="0" fontId="52" fillId="2" borderId="5" xfId="0" applyFont="1" applyFill="1" applyBorder="1" applyAlignment="1">
      <alignment horizontal="center" vertical="top" wrapText="1"/>
    </xf>
    <xf numFmtId="0" fontId="52" fillId="2" borderId="9" xfId="0" applyFont="1" applyFill="1" applyBorder="1" applyAlignment="1">
      <alignment horizontal="center" vertical="top" wrapText="1"/>
    </xf>
    <xf numFmtId="0" fontId="52" fillId="2" borderId="6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right"/>
    </xf>
    <xf numFmtId="0" fontId="6" fillId="2" borderId="2" xfId="0" applyFont="1" applyFill="1" applyBorder="1" applyAlignment="1">
      <alignment horizontal="center" vertical="top" wrapText="1"/>
    </xf>
    <xf numFmtId="0" fontId="39" fillId="0" borderId="7" xfId="0" applyFont="1" applyBorder="1" applyAlignment="1">
      <alignment horizontal="right"/>
    </xf>
    <xf numFmtId="0" fontId="40" fillId="0" borderId="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0" fillId="0" borderId="0" xfId="3" applyFont="1" applyAlignment="1">
      <alignment horizontal="righ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0" xfId="3" applyFont="1" applyAlignment="1">
      <alignment horizontal="center"/>
    </xf>
    <xf numFmtId="0" fontId="11" fillId="0" borderId="0" xfId="3" applyAlignment="1">
      <alignment horizontal="center"/>
    </xf>
    <xf numFmtId="0" fontId="12" fillId="0" borderId="0" xfId="3" applyFont="1" applyAlignment="1">
      <alignment horizontal="center"/>
    </xf>
    <xf numFmtId="0" fontId="6" fillId="0" borderId="5" xfId="3" applyFont="1" applyBorder="1" applyAlignment="1">
      <alignment horizontal="center" vertical="top"/>
    </xf>
    <xf numFmtId="0" fontId="6" fillId="0" borderId="9" xfId="3" applyFont="1" applyBorder="1" applyAlignment="1">
      <alignment horizontal="center" vertical="top"/>
    </xf>
    <xf numFmtId="0" fontId="6" fillId="0" borderId="2" xfId="3" applyFont="1" applyBorder="1" applyAlignment="1">
      <alignment horizontal="center" vertical="top"/>
    </xf>
    <xf numFmtId="0" fontId="6" fillId="0" borderId="1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10" fillId="0" borderId="5" xfId="3" applyFont="1" applyBorder="1" applyAlignment="1">
      <alignment horizontal="center" vertical="top"/>
    </xf>
    <xf numFmtId="0" fontId="10" fillId="0" borderId="9" xfId="3" applyFont="1" applyBorder="1" applyAlignment="1">
      <alignment horizontal="center" vertical="top"/>
    </xf>
    <xf numFmtId="0" fontId="10" fillId="0" borderId="16" xfId="3" applyFont="1" applyBorder="1" applyAlignment="1">
      <alignment horizontal="center" vertical="top"/>
    </xf>
    <xf numFmtId="0" fontId="8" fillId="0" borderId="0" xfId="3" applyFont="1" applyAlignment="1">
      <alignment horizontal="center"/>
    </xf>
    <xf numFmtId="0" fontId="11" fillId="0" borderId="7" xfId="3" applyBorder="1" applyAlignment="1">
      <alignment horizontal="center"/>
    </xf>
    <xf numFmtId="0" fontId="9" fillId="0" borderId="0" xfId="3" applyFont="1" applyAlignment="1">
      <alignment horizontal="left"/>
    </xf>
    <xf numFmtId="0" fontId="6" fillId="0" borderId="5" xfId="3" applyFont="1" applyBorder="1" applyAlignment="1">
      <alignment horizontal="center" vertical="top" wrapText="1"/>
    </xf>
    <xf numFmtId="0" fontId="6" fillId="0" borderId="9" xfId="3" applyFont="1" applyBorder="1" applyAlignment="1">
      <alignment horizontal="center" vertical="top" wrapText="1"/>
    </xf>
    <xf numFmtId="0" fontId="6" fillId="0" borderId="6" xfId="3" applyFont="1" applyBorder="1" applyAlignment="1">
      <alignment horizontal="center" vertical="top" wrapText="1"/>
    </xf>
    <xf numFmtId="0" fontId="36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38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0" xfId="1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6" fillId="2" borderId="2" xfId="1" quotePrefix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21" fillId="0" borderId="0" xfId="1" applyFont="1" applyAlignment="1">
      <alignment horizontal="right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left"/>
    </xf>
    <xf numFmtId="0" fontId="63" fillId="0" borderId="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8" xfId="0" applyFont="1" applyBorder="1" applyAlignment="1">
      <alignment horizontal="center" vertical="center"/>
    </xf>
    <xf numFmtId="0" fontId="78" fillId="0" borderId="7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top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right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/>
    </xf>
    <xf numFmtId="0" fontId="6" fillId="2" borderId="12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0" fillId="2" borderId="12" xfId="3" applyFont="1" applyFill="1" applyBorder="1" applyAlignment="1">
      <alignment horizontal="center" vertical="center"/>
    </xf>
    <xf numFmtId="0" fontId="70" fillId="2" borderId="13" xfId="3" applyFont="1" applyFill="1" applyBorder="1" applyAlignment="1">
      <alignment horizontal="center" vertical="center"/>
    </xf>
    <xf numFmtId="0" fontId="70" fillId="2" borderId="14" xfId="3" applyFont="1" applyFill="1" applyBorder="1" applyAlignment="1">
      <alignment horizontal="center" vertical="center"/>
    </xf>
    <xf numFmtId="0" fontId="70" fillId="2" borderId="11" xfId="3" applyFont="1" applyFill="1" applyBorder="1" applyAlignment="1">
      <alignment horizontal="center" vertical="center"/>
    </xf>
    <xf numFmtId="0" fontId="70" fillId="2" borderId="0" xfId="3" applyFont="1" applyFill="1" applyBorder="1" applyAlignment="1">
      <alignment horizontal="center" vertical="center"/>
    </xf>
    <xf numFmtId="0" fontId="70" fillId="2" borderId="17" xfId="3" applyFont="1" applyFill="1" applyBorder="1" applyAlignment="1">
      <alignment horizontal="center" vertical="center"/>
    </xf>
    <xf numFmtId="0" fontId="70" fillId="2" borderId="8" xfId="3" applyFont="1" applyFill="1" applyBorder="1" applyAlignment="1">
      <alignment horizontal="center" vertical="center"/>
    </xf>
    <xf numFmtId="0" fontId="70" fillId="2" borderId="7" xfId="3" applyFont="1" applyFill="1" applyBorder="1" applyAlignment="1">
      <alignment horizontal="center" vertical="center"/>
    </xf>
    <xf numFmtId="0" fontId="70" fillId="2" borderId="15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2" fillId="2" borderId="0" xfId="0" applyFont="1" applyFill="1" applyAlignment="1">
      <alignment horizontal="center" wrapText="1"/>
    </xf>
    <xf numFmtId="0" fontId="47" fillId="0" borderId="0" xfId="1" applyFont="1" applyAlignment="1">
      <alignment horizontal="center"/>
    </xf>
    <xf numFmtId="0" fontId="26" fillId="0" borderId="1" xfId="1" applyFont="1" applyBorder="1" applyAlignment="1">
      <alignment horizontal="center" vertical="top" wrapText="1"/>
    </xf>
    <xf numFmtId="0" fontId="26" fillId="0" borderId="3" xfId="1" applyFont="1" applyBorder="1" applyAlignment="1">
      <alignment horizontal="center" vertical="top" wrapText="1"/>
    </xf>
    <xf numFmtId="0" fontId="26" fillId="0" borderId="5" xfId="1" applyFont="1" applyBorder="1" applyAlignment="1">
      <alignment horizontal="center" vertical="top" wrapText="1"/>
    </xf>
    <xf numFmtId="0" fontId="26" fillId="0" borderId="9" xfId="1" applyFont="1" applyBorder="1" applyAlignment="1">
      <alignment horizontal="center" vertical="top" wrapText="1"/>
    </xf>
    <xf numFmtId="0" fontId="26" fillId="0" borderId="14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/>
    </xf>
    <xf numFmtId="0" fontId="51" fillId="0" borderId="7" xfId="1" applyBorder="1" applyAlignment="1">
      <alignment horizontal="center"/>
    </xf>
    <xf numFmtId="0" fontId="1" fillId="0" borderId="0" xfId="1" applyFont="1" applyAlignment="1">
      <alignment horizontal="left"/>
    </xf>
    <xf numFmtId="0" fontId="51" fillId="0" borderId="0" xfId="1" applyAlignment="1">
      <alignment horizontal="left"/>
    </xf>
    <xf numFmtId="0" fontId="26" fillId="0" borderId="2" xfId="1" applyFont="1" applyBorder="1" applyAlignment="1">
      <alignment horizontal="center" vertical="top" wrapText="1"/>
    </xf>
    <xf numFmtId="0" fontId="26" fillId="0" borderId="6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33" fillId="0" borderId="0" xfId="1" applyFont="1" applyAlignment="1">
      <alignment horizontal="center"/>
    </xf>
    <xf numFmtId="0" fontId="52" fillId="0" borderId="0" xfId="1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25" fillId="0" borderId="1" xfId="1" applyFont="1" applyBorder="1" applyAlignment="1">
      <alignment horizontal="center" vertical="top" wrapText="1"/>
    </xf>
    <xf numFmtId="0" fontId="25" fillId="0" borderId="3" xfId="1" applyFont="1" applyBorder="1" applyAlignment="1">
      <alignment horizontal="center" vertical="top" wrapText="1"/>
    </xf>
    <xf numFmtId="0" fontId="24" fillId="0" borderId="5" xfId="1" applyFont="1" applyBorder="1" applyAlignment="1">
      <alignment horizontal="center" vertical="top" wrapText="1"/>
    </xf>
    <xf numFmtId="0" fontId="24" fillId="0" borderId="9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center" vertical="top" wrapText="1"/>
    </xf>
    <xf numFmtId="0" fontId="24" fillId="0" borderId="1" xfId="1" applyFont="1" applyBorder="1" applyAlignment="1">
      <alignment horizontal="center" vertical="top" wrapText="1"/>
    </xf>
    <xf numFmtId="0" fontId="24" fillId="0" borderId="3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9" xfId="1" applyFont="1" applyBorder="1" applyAlignment="1">
      <alignment horizontal="center" vertical="top" wrapText="1"/>
    </xf>
    <xf numFmtId="0" fontId="16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4" fillId="0" borderId="1" xfId="1" applyFont="1" applyBorder="1" applyAlignment="1">
      <alignment horizontal="center" vertical="top"/>
    </xf>
    <xf numFmtId="0" fontId="24" fillId="0" borderId="10" xfId="1" applyFont="1" applyBorder="1" applyAlignment="1">
      <alignment horizontal="center" vertical="top"/>
    </xf>
    <xf numFmtId="0" fontId="24" fillId="0" borderId="3" xfId="1" applyFont="1" applyBorder="1" applyAlignment="1">
      <alignment horizontal="center" vertical="top"/>
    </xf>
    <xf numFmtId="0" fontId="26" fillId="0" borderId="10" xfId="1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wrapText="1"/>
    </xf>
    <xf numFmtId="0" fontId="24" fillId="0" borderId="5" xfId="1" applyFont="1" applyBorder="1" applyAlignment="1">
      <alignment horizontal="center" wrapText="1"/>
    </xf>
    <xf numFmtId="0" fontId="24" fillId="0" borderId="9" xfId="1" applyFont="1" applyBorder="1" applyAlignment="1">
      <alignment horizontal="center" wrapText="1"/>
    </xf>
    <xf numFmtId="0" fontId="24" fillId="0" borderId="6" xfId="1" applyFont="1" applyBorder="1" applyAlignment="1">
      <alignment horizontal="center" wrapText="1"/>
    </xf>
    <xf numFmtId="0" fontId="27" fillId="0" borderId="0" xfId="1" applyFont="1" applyAlignment="1">
      <alignment horizontal="center"/>
    </xf>
    <xf numFmtId="0" fontId="26" fillId="0" borderId="12" xfId="1" applyFont="1" applyBorder="1" applyAlignment="1">
      <alignment horizontal="center" vertical="top" wrapText="1"/>
    </xf>
    <xf numFmtId="0" fontId="26" fillId="0" borderId="11" xfId="1" applyFont="1" applyBorder="1" applyAlignment="1">
      <alignment horizontal="center" vertical="top" wrapText="1"/>
    </xf>
    <xf numFmtId="0" fontId="26" fillId="0" borderId="17" xfId="1" applyFont="1" applyBorder="1" applyAlignment="1">
      <alignment horizontal="center" vertical="top" wrapText="1"/>
    </xf>
    <xf numFmtId="0" fontId="23" fillId="0" borderId="7" xfId="1" applyFont="1" applyBorder="1" applyAlignment="1">
      <alignment horizontal="center"/>
    </xf>
    <xf numFmtId="0" fontId="11" fillId="2" borderId="5" xfId="4" applyFill="1" applyBorder="1" applyAlignment="1">
      <alignment horizontal="center" vertical="center" wrapText="1"/>
    </xf>
    <xf numFmtId="0" fontId="11" fillId="2" borderId="6" xfId="4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/>
    </xf>
    <xf numFmtId="0" fontId="11" fillId="2" borderId="6" xfId="4" applyFont="1" applyFill="1" applyBorder="1" applyAlignment="1">
      <alignment horizontal="center" vertical="center"/>
    </xf>
    <xf numFmtId="0" fontId="7" fillId="2" borderId="0" xfId="4" applyFont="1" applyFill="1" applyAlignment="1">
      <alignment horizontal="right"/>
    </xf>
    <xf numFmtId="0" fontId="8" fillId="2" borderId="0" xfId="4" applyFont="1" applyFill="1" applyAlignment="1">
      <alignment horizontal="center"/>
    </xf>
    <xf numFmtId="0" fontId="9" fillId="2" borderId="0" xfId="4" applyFont="1" applyFill="1" applyAlignment="1">
      <alignment horizontal="center"/>
    </xf>
    <xf numFmtId="0" fontId="21" fillId="2" borderId="5" xfId="4" applyFont="1" applyFill="1" applyBorder="1" applyAlignment="1">
      <alignment horizontal="center" vertical="top" wrapText="1"/>
    </xf>
    <xf numFmtId="0" fontId="21" fillId="2" borderId="9" xfId="4" applyFont="1" applyFill="1" applyBorder="1" applyAlignment="1">
      <alignment horizontal="center" vertical="top" wrapText="1"/>
    </xf>
    <xf numFmtId="0" fontId="21" fillId="2" borderId="6" xfId="4" applyFont="1" applyFill="1" applyBorder="1" applyAlignment="1">
      <alignment horizontal="center" vertical="top" wrapText="1"/>
    </xf>
    <xf numFmtId="0" fontId="21" fillId="2" borderId="12" xfId="4" applyFont="1" applyFill="1" applyBorder="1" applyAlignment="1">
      <alignment horizontal="center" vertical="top"/>
    </xf>
    <xf numFmtId="0" fontId="21" fillId="2" borderId="13" xfId="4" applyFont="1" applyFill="1" applyBorder="1" applyAlignment="1">
      <alignment horizontal="center" vertical="top"/>
    </xf>
    <xf numFmtId="0" fontId="21" fillId="2" borderId="14" xfId="4" applyFont="1" applyFill="1" applyBorder="1" applyAlignment="1">
      <alignment horizontal="center" vertical="top"/>
    </xf>
    <xf numFmtId="0" fontId="6" fillId="2" borderId="0" xfId="4" applyFont="1" applyFill="1" applyAlignment="1">
      <alignment horizontal="left"/>
    </xf>
    <xf numFmtId="0" fontId="6" fillId="2" borderId="5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 wrapText="1"/>
    </xf>
    <xf numFmtId="0" fontId="12" fillId="2" borderId="6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top" wrapText="1"/>
    </xf>
    <xf numFmtId="0" fontId="12" fillId="2" borderId="6" xfId="4" applyFont="1" applyFill="1" applyBorder="1" applyAlignment="1">
      <alignment horizontal="center" vertical="top" wrapText="1"/>
    </xf>
    <xf numFmtId="0" fontId="11" fillId="2" borderId="0" xfId="4" applyFill="1" applyAlignment="1">
      <alignment horizontal="left"/>
    </xf>
    <xf numFmtId="0" fontId="10" fillId="2" borderId="0" xfId="4" applyFont="1" applyFill="1" applyAlignment="1">
      <alignment horizontal="right" vertical="top" wrapText="1"/>
    </xf>
    <xf numFmtId="0" fontId="10" fillId="2" borderId="0" xfId="4" applyFont="1" applyFill="1" applyAlignment="1">
      <alignment horizontal="center" vertical="top" wrapText="1"/>
    </xf>
    <xf numFmtId="0" fontId="21" fillId="2" borderId="7" xfId="4" applyFont="1" applyFill="1" applyBorder="1" applyAlignment="1">
      <alignment horizontal="center"/>
    </xf>
    <xf numFmtId="0" fontId="21" fillId="2" borderId="1" xfId="4" applyFont="1" applyFill="1" applyBorder="1" applyAlignment="1">
      <alignment horizontal="center" vertical="top" wrapText="1"/>
    </xf>
    <xf numFmtId="0" fontId="21" fillId="2" borderId="3" xfId="4" applyFont="1" applyFill="1" applyBorder="1" applyAlignment="1">
      <alignment horizontal="center" vertical="top" wrapText="1"/>
    </xf>
    <xf numFmtId="0" fontId="21" fillId="2" borderId="5" xfId="4" applyFont="1" applyFill="1" applyBorder="1" applyAlignment="1">
      <alignment horizontal="center" vertical="top"/>
    </xf>
    <xf numFmtId="0" fontId="21" fillId="2" borderId="9" xfId="4" applyFont="1" applyFill="1" applyBorder="1" applyAlignment="1">
      <alignment horizontal="center" vertical="top"/>
    </xf>
    <xf numFmtId="0" fontId="21" fillId="2" borderId="6" xfId="4" applyFont="1" applyFill="1" applyBorder="1" applyAlignment="1">
      <alignment horizontal="center" vertical="top"/>
    </xf>
    <xf numFmtId="0" fontId="21" fillId="2" borderId="2" xfId="4" applyFont="1" applyFill="1" applyBorder="1" applyAlignment="1">
      <alignment horizontal="center" vertical="center" wrapText="1"/>
    </xf>
    <xf numFmtId="0" fontId="11" fillId="2" borderId="7" xfId="4" applyFill="1" applyBorder="1" applyAlignment="1">
      <alignment horizontal="center"/>
    </xf>
    <xf numFmtId="0" fontId="11" fillId="2" borderId="0" xfId="4" applyFill="1" applyAlignment="1">
      <alignment horizontal="center"/>
    </xf>
    <xf numFmtId="1" fontId="11" fillId="2" borderId="0" xfId="4" applyNumberFormat="1" applyFill="1" applyAlignment="1">
      <alignment horizontal="center"/>
    </xf>
    <xf numFmtId="0" fontId="11" fillId="0" borderId="0" xfId="3" applyFont="1"/>
    <xf numFmtId="0" fontId="6" fillId="0" borderId="0" xfId="3" applyFont="1" applyAlignment="1">
      <alignment horizontal="center" vertical="top" wrapText="1"/>
    </xf>
    <xf numFmtId="0" fontId="6" fillId="0" borderId="2" xfId="3" applyFont="1" applyBorder="1" applyAlignment="1">
      <alignment horizontal="center" vertical="center"/>
    </xf>
    <xf numFmtId="0" fontId="6" fillId="0" borderId="0" xfId="3" applyFont="1" applyAlignment="1">
      <alignment horizontal="right" vertical="top" wrapText="1"/>
    </xf>
    <xf numFmtId="0" fontId="6" fillId="0" borderId="0" xfId="3" applyFont="1" applyAlignment="1">
      <alignment horizontal="left"/>
    </xf>
    <xf numFmtId="0" fontId="86" fillId="0" borderId="12" xfId="3" applyFont="1" applyBorder="1" applyAlignment="1">
      <alignment horizontal="center" vertical="center"/>
    </xf>
    <xf numFmtId="0" fontId="86" fillId="0" borderId="13" xfId="3" applyFont="1" applyBorder="1" applyAlignment="1">
      <alignment horizontal="center" vertical="center"/>
    </xf>
    <xf numFmtId="0" fontId="86" fillId="0" borderId="14" xfId="3" applyFont="1" applyBorder="1" applyAlignment="1">
      <alignment horizontal="center" vertical="center"/>
    </xf>
    <xf numFmtId="0" fontId="86" fillId="0" borderId="11" xfId="3" applyFont="1" applyBorder="1" applyAlignment="1">
      <alignment horizontal="center" vertical="center"/>
    </xf>
    <xf numFmtId="0" fontId="86" fillId="0" borderId="0" xfId="3" applyFont="1" applyBorder="1" applyAlignment="1">
      <alignment horizontal="center" vertical="center"/>
    </xf>
    <xf numFmtId="0" fontId="86" fillId="0" borderId="17" xfId="3" applyFont="1" applyBorder="1" applyAlignment="1">
      <alignment horizontal="center" vertical="center"/>
    </xf>
    <xf numFmtId="0" fontId="86" fillId="0" borderId="8" xfId="3" applyFont="1" applyBorder="1" applyAlignment="1">
      <alignment horizontal="center" vertical="center"/>
    </xf>
    <xf numFmtId="0" fontId="86" fillId="0" borderId="7" xfId="3" applyFont="1" applyBorder="1" applyAlignment="1">
      <alignment horizontal="center" vertical="center"/>
    </xf>
    <xf numFmtId="0" fontId="86" fillId="0" borderId="15" xfId="3" applyFont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21" fillId="0" borderId="7" xfId="3" applyFont="1" applyBorder="1" applyAlignment="1">
      <alignment horizontal="right"/>
    </xf>
    <xf numFmtId="0" fontId="85" fillId="0" borderId="12" xfId="3" applyFont="1" applyBorder="1" applyAlignment="1">
      <alignment horizontal="center" vertical="center"/>
    </xf>
    <xf numFmtId="0" fontId="85" fillId="0" borderId="13" xfId="3" applyFont="1" applyBorder="1" applyAlignment="1">
      <alignment horizontal="center" vertical="center"/>
    </xf>
    <xf numFmtId="0" fontId="85" fillId="0" borderId="14" xfId="3" applyFont="1" applyBorder="1" applyAlignment="1">
      <alignment horizontal="center" vertical="center"/>
    </xf>
    <xf numFmtId="0" fontId="85" fillId="0" borderId="11" xfId="3" applyFont="1" applyBorder="1" applyAlignment="1">
      <alignment horizontal="center" vertical="center"/>
    </xf>
    <xf numFmtId="0" fontId="85" fillId="0" borderId="0" xfId="3" applyFont="1" applyBorder="1" applyAlignment="1">
      <alignment horizontal="center" vertical="center"/>
    </xf>
    <xf numFmtId="0" fontId="85" fillId="0" borderId="17" xfId="3" applyFont="1" applyBorder="1" applyAlignment="1">
      <alignment horizontal="center" vertical="center"/>
    </xf>
    <xf numFmtId="0" fontId="85" fillId="0" borderId="8" xfId="3" applyFont="1" applyBorder="1" applyAlignment="1">
      <alignment horizontal="center" vertical="center"/>
    </xf>
    <xf numFmtId="0" fontId="85" fillId="0" borderId="7" xfId="3" applyFont="1" applyBorder="1" applyAlignment="1">
      <alignment horizontal="center" vertical="center"/>
    </xf>
    <xf numFmtId="0" fontId="85" fillId="0" borderId="15" xfId="3" applyFont="1" applyBorder="1" applyAlignment="1">
      <alignment horizontal="center" vertical="center"/>
    </xf>
    <xf numFmtId="0" fontId="6" fillId="0" borderId="7" xfId="3" applyFont="1" applyBorder="1" applyAlignment="1">
      <alignment horizontal="left"/>
    </xf>
    <xf numFmtId="0" fontId="84" fillId="0" borderId="2" xfId="0" applyFont="1" applyBorder="1" applyAlignment="1">
      <alignment horizontal="center" vertical="center" wrapText="1"/>
    </xf>
    <xf numFmtId="0" fontId="6" fillId="0" borderId="0" xfId="3" applyFont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81" fillId="0" borderId="19" xfId="0" applyFont="1" applyBorder="1" applyAlignment="1">
      <alignment horizontal="center" vertical="center" wrapText="1" readingOrder="1"/>
    </xf>
    <xf numFmtId="0" fontId="81" fillId="0" borderId="20" xfId="0" applyFont="1" applyBorder="1" applyAlignment="1">
      <alignment horizontal="center" vertical="center" wrapText="1" readingOrder="1"/>
    </xf>
    <xf numFmtId="0" fontId="83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2" fontId="6" fillId="0" borderId="0" xfId="0" applyNumberFormat="1" applyFont="1" applyBorder="1"/>
    <xf numFmtId="9" fontId="11" fillId="0" borderId="0" xfId="11" applyFont="1" applyBorder="1" applyAlignment="1">
      <alignment horizontal="left" wrapText="1"/>
    </xf>
  </cellXfs>
  <cellStyles count="12">
    <cellStyle name="Comma" xfId="8" builtinId="3"/>
    <cellStyle name="Comma 2" xfId="10" xr:uid="{00000000-0005-0000-0000-000001000000}"/>
    <cellStyle name="Hyperlink" xfId="6" builtinId="8"/>
    <cellStyle name="Normal" xfId="0" builtinId="0"/>
    <cellStyle name="Normal 2" xfId="1" xr:uid="{00000000-0005-0000-0000-000004000000}"/>
    <cellStyle name="Normal 2 2" xfId="2" xr:uid="{00000000-0005-0000-0000-000005000000}"/>
    <cellStyle name="Normal 2 3" xfId="7" xr:uid="{00000000-0005-0000-0000-000006000000}"/>
    <cellStyle name="Normal 3" xfId="3" xr:uid="{00000000-0005-0000-0000-000007000000}"/>
    <cellStyle name="Normal 3 2" xfId="4" xr:uid="{00000000-0005-0000-0000-000008000000}"/>
    <cellStyle name="Normal 4" xfId="5" xr:uid="{00000000-0005-0000-0000-000009000000}"/>
    <cellStyle name="Normal 5" xfId="9" xr:uid="{00000000-0005-0000-0000-00000A000000}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147451</xdr:rowOff>
    </xdr:from>
    <xdr:ext cx="9266085" cy="454409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: UT Administration of DNH and Daman &amp; Diu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12-05-2020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84667</xdr:colOff>
      <xdr:row>14</xdr:row>
      <xdr:rowOff>95250</xdr:rowOff>
    </xdr:from>
    <xdr:to>
      <xdr:col>10</xdr:col>
      <xdr:colOff>423334</xdr:colOff>
      <xdr:row>16</xdr:row>
      <xdr:rowOff>148167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CxnSpPr/>
      </xdr:nvCxnSpPr>
      <xdr:spPr>
        <a:xfrm flipV="1">
          <a:off x="1449917" y="3630083"/>
          <a:ext cx="4889500" cy="4339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205317</xdr:colOff>
      <xdr:row>11</xdr:row>
      <xdr:rowOff>184150</xdr:rowOff>
    </xdr:from>
    <xdr:to>
      <xdr:col>21</xdr:col>
      <xdr:colOff>110067</xdr:colOff>
      <xdr:row>14</xdr:row>
      <xdr:rowOff>46567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4100-000004000000}"/>
            </a:ext>
          </a:extLst>
        </xdr:cNvPr>
        <xdr:cNvCxnSpPr/>
      </xdr:nvCxnSpPr>
      <xdr:spPr>
        <a:xfrm flipV="1">
          <a:off x="7909984" y="3147483"/>
          <a:ext cx="4889500" cy="4339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84667</xdr:colOff>
      <xdr:row>14</xdr:row>
      <xdr:rowOff>95250</xdr:rowOff>
    </xdr:from>
    <xdr:to>
      <xdr:col>10</xdr:col>
      <xdr:colOff>423334</xdr:colOff>
      <xdr:row>16</xdr:row>
      <xdr:rowOff>148167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CxnSpPr/>
      </xdr:nvCxnSpPr>
      <xdr:spPr>
        <a:xfrm flipV="1">
          <a:off x="1446742" y="3629025"/>
          <a:ext cx="4891617" cy="4339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205317</xdr:colOff>
      <xdr:row>11</xdr:row>
      <xdr:rowOff>184150</xdr:rowOff>
    </xdr:from>
    <xdr:to>
      <xdr:col>21</xdr:col>
      <xdr:colOff>110067</xdr:colOff>
      <xdr:row>14</xdr:row>
      <xdr:rowOff>46567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4200-000003000000}"/>
            </a:ext>
          </a:extLst>
        </xdr:cNvPr>
        <xdr:cNvCxnSpPr/>
      </xdr:nvCxnSpPr>
      <xdr:spPr>
        <a:xfrm flipV="1">
          <a:off x="7901517" y="3146425"/>
          <a:ext cx="4876800" cy="4339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30"/>
  <sheetViews>
    <sheetView view="pageBreakPreview" topLeftCell="A10" zoomScale="90" zoomScaleSheetLayoutView="90" workbookViewId="0">
      <selection activeCell="E27" sqref="E27"/>
    </sheetView>
  </sheetViews>
  <sheetFormatPr defaultRowHeight="12.75" x14ac:dyDescent="0.2"/>
  <cols>
    <col min="15" max="15" width="12.42578125" customWidth="1"/>
  </cols>
  <sheetData>
    <row r="130" spans="1:1" x14ac:dyDescent="0.2">
      <c r="A130" t="s">
        <v>686</v>
      </c>
    </row>
  </sheetData>
  <printOptions horizontalCentered="1" verticalCentered="1"/>
  <pageMargins left="0.70866141732283505" right="0.70866141732283505" top="0.23622047244094499" bottom="0" header="0.31496062992126" footer="0.31496062992126"/>
  <pageSetup paperSize="9" scale="3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0"/>
  <sheetViews>
    <sheetView view="pageBreakPreview" zoomScale="90" zoomScaleNormal="115" zoomScaleSheetLayoutView="90" workbookViewId="0">
      <selection activeCell="L17" sqref="L17"/>
    </sheetView>
  </sheetViews>
  <sheetFormatPr defaultRowHeight="12.75" x14ac:dyDescent="0.2"/>
  <cols>
    <col min="1" max="1" width="7.5703125" customWidth="1"/>
    <col min="2" max="2" width="10.71093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 x14ac:dyDescent="0.2">
      <c r="D1" s="727"/>
      <c r="E1" s="727"/>
      <c r="F1" s="727"/>
      <c r="G1" s="727"/>
      <c r="H1" s="727"/>
      <c r="I1" s="727"/>
      <c r="J1" s="727"/>
      <c r="K1" s="1"/>
      <c r="M1" s="110" t="s">
        <v>91</v>
      </c>
    </row>
    <row r="2" spans="1:19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</row>
    <row r="3" spans="1:19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</row>
    <row r="4" spans="1:19" ht="11.25" customHeight="1" x14ac:dyDescent="0.2"/>
    <row r="5" spans="1:19" ht="15.75" x14ac:dyDescent="0.25">
      <c r="A5" s="725" t="s">
        <v>797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</row>
    <row r="7" spans="1:19" x14ac:dyDescent="0.2">
      <c r="A7" s="726" t="s">
        <v>160</v>
      </c>
      <c r="B7" s="726"/>
      <c r="C7" s="838" t="s">
        <v>1047</v>
      </c>
      <c r="D7" s="839"/>
      <c r="E7" s="839"/>
      <c r="L7" s="830" t="s">
        <v>1049</v>
      </c>
      <c r="M7" s="830"/>
      <c r="N7" s="830"/>
    </row>
    <row r="8" spans="1:19" ht="15.75" customHeight="1" x14ac:dyDescent="0.2">
      <c r="A8" s="831" t="s">
        <v>2</v>
      </c>
      <c r="B8" s="831" t="s">
        <v>3</v>
      </c>
      <c r="C8" s="740" t="s">
        <v>4</v>
      </c>
      <c r="D8" s="740"/>
      <c r="E8" s="740"/>
      <c r="F8" s="740"/>
      <c r="G8" s="740"/>
      <c r="H8" s="740" t="s">
        <v>105</v>
      </c>
      <c r="I8" s="740"/>
      <c r="J8" s="740"/>
      <c r="K8" s="740"/>
      <c r="L8" s="740"/>
      <c r="M8" s="831" t="s">
        <v>134</v>
      </c>
      <c r="N8" s="720" t="s">
        <v>135</v>
      </c>
    </row>
    <row r="9" spans="1:19" ht="51" x14ac:dyDescent="0.2">
      <c r="A9" s="832"/>
      <c r="B9" s="832"/>
      <c r="C9" s="5" t="s">
        <v>5</v>
      </c>
      <c r="D9" s="5" t="s">
        <v>6</v>
      </c>
      <c r="E9" s="5" t="s">
        <v>355</v>
      </c>
      <c r="F9" s="5" t="s">
        <v>103</v>
      </c>
      <c r="G9" s="5" t="s">
        <v>204</v>
      </c>
      <c r="H9" s="5" t="s">
        <v>5</v>
      </c>
      <c r="I9" s="5" t="s">
        <v>6</v>
      </c>
      <c r="J9" s="5" t="s">
        <v>355</v>
      </c>
      <c r="K9" s="5" t="s">
        <v>103</v>
      </c>
      <c r="L9" s="5" t="s">
        <v>203</v>
      </c>
      <c r="M9" s="832"/>
      <c r="N9" s="720"/>
      <c r="R9" s="9"/>
      <c r="S9" s="14"/>
    </row>
    <row r="10" spans="1:19" s="16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x14ac:dyDescent="0.2">
      <c r="A11" s="8">
        <v>1</v>
      </c>
      <c r="B11" s="348" t="s">
        <v>891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8">
        <v>0</v>
      </c>
      <c r="L11" s="348">
        <v>0</v>
      </c>
      <c r="M11" s="348">
        <v>0</v>
      </c>
      <c r="N11" s="348" t="s">
        <v>7</v>
      </c>
    </row>
    <row r="12" spans="1:19" x14ac:dyDescent="0.2">
      <c r="A12" s="8">
        <v>2</v>
      </c>
      <c r="B12" s="348" t="s">
        <v>890</v>
      </c>
      <c r="C12" s="348">
        <v>0</v>
      </c>
      <c r="D12" s="348">
        <v>0</v>
      </c>
      <c r="E12" s="348">
        <v>0</v>
      </c>
      <c r="F12" s="348">
        <v>0</v>
      </c>
      <c r="G12" s="348">
        <v>0</v>
      </c>
      <c r="H12" s="348">
        <v>0</v>
      </c>
      <c r="I12" s="348">
        <v>0</v>
      </c>
      <c r="J12" s="348">
        <v>0</v>
      </c>
      <c r="K12" s="348">
        <v>0</v>
      </c>
      <c r="L12" s="348">
        <v>0</v>
      </c>
      <c r="M12" s="348">
        <v>0</v>
      </c>
      <c r="N12" s="348" t="s">
        <v>7</v>
      </c>
    </row>
    <row r="13" spans="1:19" x14ac:dyDescent="0.2">
      <c r="A13" s="8">
        <v>3</v>
      </c>
      <c r="B13" s="348" t="s">
        <v>892</v>
      </c>
      <c r="C13" s="348">
        <v>115</v>
      </c>
      <c r="D13" s="348">
        <v>4</v>
      </c>
      <c r="E13" s="348">
        <v>0</v>
      </c>
      <c r="F13" s="348">
        <v>0</v>
      </c>
      <c r="G13" s="348">
        <f>SUM(C13:F13)</f>
        <v>119</v>
      </c>
      <c r="H13" s="348">
        <v>115</v>
      </c>
      <c r="I13" s="348">
        <v>4</v>
      </c>
      <c r="J13" s="348">
        <v>0</v>
      </c>
      <c r="K13" s="348">
        <v>0</v>
      </c>
      <c r="L13" s="348">
        <f>SUM(H13:K13)</f>
        <v>119</v>
      </c>
      <c r="M13" s="348">
        <v>0</v>
      </c>
      <c r="N13" s="348" t="s">
        <v>7</v>
      </c>
    </row>
    <row r="14" spans="1:19" x14ac:dyDescent="0.2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9" x14ac:dyDescent="0.2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9" x14ac:dyDescent="0.2">
      <c r="A16" s="11" t="s">
        <v>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3" t="s">
        <v>18</v>
      </c>
      <c r="B17" s="9"/>
      <c r="C17" s="351">
        <f>SUM(C11:C16)</f>
        <v>115</v>
      </c>
      <c r="D17" s="351">
        <f t="shared" ref="D17:M17" si="0">SUM(D11:D16)</f>
        <v>4</v>
      </c>
      <c r="E17" s="351">
        <f t="shared" si="0"/>
        <v>0</v>
      </c>
      <c r="F17" s="351">
        <f t="shared" si="0"/>
        <v>0</v>
      </c>
      <c r="G17" s="351">
        <f t="shared" si="0"/>
        <v>119</v>
      </c>
      <c r="H17" s="351">
        <f t="shared" si="0"/>
        <v>115</v>
      </c>
      <c r="I17" s="351">
        <f t="shared" si="0"/>
        <v>4</v>
      </c>
      <c r="J17" s="351">
        <f t="shared" si="0"/>
        <v>0</v>
      </c>
      <c r="K17" s="351">
        <f t="shared" si="0"/>
        <v>0</v>
      </c>
      <c r="L17" s="351">
        <f t="shared" si="0"/>
        <v>119</v>
      </c>
      <c r="M17" s="351">
        <f t="shared" si="0"/>
        <v>0</v>
      </c>
      <c r="N17" s="351" t="s">
        <v>7</v>
      </c>
    </row>
    <row r="18" spans="1:14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">
      <c r="A19" s="12" t="s">
        <v>8</v>
      </c>
    </row>
    <row r="20" spans="1:14" x14ac:dyDescent="0.2">
      <c r="A20" t="s">
        <v>9</v>
      </c>
    </row>
    <row r="21" spans="1:14" x14ac:dyDescent="0.2">
      <c r="A21" t="s">
        <v>10</v>
      </c>
      <c r="L21" s="13" t="s">
        <v>11</v>
      </c>
      <c r="M21" s="13"/>
      <c r="N21" s="13" t="s">
        <v>11</v>
      </c>
    </row>
    <row r="22" spans="1:14" x14ac:dyDescent="0.2">
      <c r="A22" s="17" t="s">
        <v>427</v>
      </c>
      <c r="J22" s="13"/>
      <c r="K22" s="13"/>
      <c r="L22" s="13"/>
    </row>
    <row r="23" spans="1:14" x14ac:dyDescent="0.2">
      <c r="C23" s="17" t="s">
        <v>428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1:14" x14ac:dyDescent="0.2"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"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.75" customHeight="1" x14ac:dyDescent="0.25">
      <c r="A26" s="15" t="s">
        <v>12</v>
      </c>
      <c r="B26" s="15"/>
      <c r="C26" s="15"/>
      <c r="D26" s="15"/>
      <c r="E26" s="15"/>
      <c r="F26" s="15"/>
      <c r="G26" s="15"/>
      <c r="H26" s="15"/>
      <c r="L26" s="834" t="s">
        <v>13</v>
      </c>
      <c r="M26" s="834"/>
      <c r="N26" s="834"/>
    </row>
    <row r="27" spans="1:14" ht="15.75" customHeight="1" x14ac:dyDescent="0.2">
      <c r="A27" s="834" t="s">
        <v>14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</row>
    <row r="28" spans="1:14" ht="15.75" x14ac:dyDescent="0.2">
      <c r="A28" s="834" t="s">
        <v>1051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</row>
    <row r="29" spans="1:14" x14ac:dyDescent="0.2">
      <c r="K29" s="619" t="s">
        <v>706</v>
      </c>
      <c r="L29" s="726"/>
      <c r="M29" s="726"/>
      <c r="N29" s="726"/>
    </row>
    <row r="30" spans="1:14" x14ac:dyDescent="0.2">
      <c r="A30" s="763"/>
      <c r="B30" s="763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</row>
  </sheetData>
  <mergeCells count="18">
    <mergeCell ref="A30:N30"/>
    <mergeCell ref="L26:N26"/>
    <mergeCell ref="A27:N27"/>
    <mergeCell ref="M8:M9"/>
    <mergeCell ref="N8:N9"/>
    <mergeCell ref="L29:N29"/>
    <mergeCell ref="A28:N28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B7"/>
    <mergeCell ref="C7:E7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0"/>
  <sheetViews>
    <sheetView view="pageBreakPreview" zoomScale="80" zoomScaleNormal="115" zoomScaleSheetLayoutView="80" workbookViewId="0">
      <selection activeCell="L17" sqref="L17"/>
    </sheetView>
  </sheetViews>
  <sheetFormatPr defaultRowHeight="12.75" x14ac:dyDescent="0.2"/>
  <cols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 x14ac:dyDescent="0.2">
      <c r="D1" s="727"/>
      <c r="E1" s="727"/>
      <c r="F1" s="727"/>
      <c r="G1" s="727"/>
      <c r="H1" s="727"/>
      <c r="I1" s="727"/>
      <c r="J1" s="727"/>
      <c r="M1" s="110" t="s">
        <v>249</v>
      </c>
    </row>
    <row r="2" spans="1:19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</row>
    <row r="3" spans="1:19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</row>
    <row r="4" spans="1:19" ht="11.25" customHeight="1" x14ac:dyDescent="0.2"/>
    <row r="5" spans="1:19" ht="15.75" x14ac:dyDescent="0.25">
      <c r="A5" s="725" t="s">
        <v>798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</row>
    <row r="7" spans="1:19" x14ac:dyDescent="0.2">
      <c r="A7" s="726" t="s">
        <v>160</v>
      </c>
      <c r="B7" s="726"/>
      <c r="C7" s="838" t="s">
        <v>1047</v>
      </c>
      <c r="D7" s="839"/>
      <c r="E7" s="839"/>
      <c r="L7" s="830" t="s">
        <v>1049</v>
      </c>
      <c r="M7" s="830"/>
      <c r="N7" s="830"/>
      <c r="O7" s="119"/>
    </row>
    <row r="8" spans="1:19" ht="15.75" customHeight="1" x14ac:dyDescent="0.2">
      <c r="A8" s="831" t="s">
        <v>2</v>
      </c>
      <c r="B8" s="831" t="s">
        <v>3</v>
      </c>
      <c r="C8" s="740" t="s">
        <v>4</v>
      </c>
      <c r="D8" s="740"/>
      <c r="E8" s="740"/>
      <c r="F8" s="718"/>
      <c r="G8" s="718"/>
      <c r="H8" s="740" t="s">
        <v>105</v>
      </c>
      <c r="I8" s="740"/>
      <c r="J8" s="740"/>
      <c r="K8" s="740"/>
      <c r="L8" s="740"/>
      <c r="M8" s="831" t="s">
        <v>134</v>
      </c>
      <c r="N8" s="720" t="s">
        <v>135</v>
      </c>
    </row>
    <row r="9" spans="1:19" ht="51" x14ac:dyDescent="0.2">
      <c r="A9" s="832"/>
      <c r="B9" s="832"/>
      <c r="C9" s="5" t="s">
        <v>5</v>
      </c>
      <c r="D9" s="5" t="s">
        <v>6</v>
      </c>
      <c r="E9" s="5" t="s">
        <v>355</v>
      </c>
      <c r="F9" s="5" t="s">
        <v>103</v>
      </c>
      <c r="G9" s="5" t="s">
        <v>117</v>
      </c>
      <c r="H9" s="5" t="s">
        <v>5</v>
      </c>
      <c r="I9" s="5" t="s">
        <v>6</v>
      </c>
      <c r="J9" s="5" t="s">
        <v>355</v>
      </c>
      <c r="K9" s="7" t="s">
        <v>103</v>
      </c>
      <c r="L9" s="7" t="s">
        <v>118</v>
      </c>
      <c r="M9" s="832"/>
      <c r="N9" s="720"/>
      <c r="R9" s="9"/>
      <c r="S9" s="14"/>
    </row>
    <row r="10" spans="1:19" s="16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18">
        <v>12</v>
      </c>
      <c r="M10" s="118">
        <v>13</v>
      </c>
      <c r="N10" s="3">
        <v>14</v>
      </c>
    </row>
    <row r="11" spans="1:19" x14ac:dyDescent="0.2">
      <c r="A11" s="8">
        <v>1</v>
      </c>
      <c r="B11" s="376" t="s">
        <v>891</v>
      </c>
      <c r="C11" s="166">
        <v>25</v>
      </c>
      <c r="D11" s="166">
        <v>4</v>
      </c>
      <c r="E11" s="166">
        <v>0</v>
      </c>
      <c r="F11" s="166">
        <v>0</v>
      </c>
      <c r="G11" s="166">
        <f>SUM(C11:F11)</f>
        <v>29</v>
      </c>
      <c r="H11" s="166">
        <v>25</v>
      </c>
      <c r="I11" s="166">
        <v>4</v>
      </c>
      <c r="J11" s="166">
        <v>0</v>
      </c>
      <c r="K11" s="166">
        <v>0</v>
      </c>
      <c r="L11" s="166">
        <f>SUM(H11:K11)</f>
        <v>29</v>
      </c>
      <c r="M11" s="166">
        <v>0</v>
      </c>
      <c r="N11" s="376"/>
    </row>
    <row r="12" spans="1:19" x14ac:dyDescent="0.2">
      <c r="A12" s="8">
        <v>2</v>
      </c>
      <c r="B12" s="348" t="s">
        <v>890</v>
      </c>
      <c r="C12" s="376">
        <v>10</v>
      </c>
      <c r="D12" s="376">
        <v>1</v>
      </c>
      <c r="E12" s="376">
        <v>0</v>
      </c>
      <c r="F12" s="376">
        <v>0</v>
      </c>
      <c r="G12" s="382">
        <v>11</v>
      </c>
      <c r="H12" s="376">
        <v>10</v>
      </c>
      <c r="I12" s="385">
        <v>1</v>
      </c>
      <c r="J12" s="376">
        <v>0</v>
      </c>
      <c r="K12" s="376">
        <v>0</v>
      </c>
      <c r="L12" s="376">
        <v>11</v>
      </c>
      <c r="M12" s="376">
        <v>0</v>
      </c>
      <c r="N12" s="376"/>
    </row>
    <row r="13" spans="1:19" x14ac:dyDescent="0.2">
      <c r="A13" s="8">
        <v>3</v>
      </c>
      <c r="B13" s="348" t="s">
        <v>892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9"/>
    </row>
    <row r="14" spans="1:19" x14ac:dyDescent="0.2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20" t="s">
        <v>11</v>
      </c>
      <c r="L14" s="9"/>
      <c r="M14" s="9"/>
      <c r="N14" s="9"/>
    </row>
    <row r="15" spans="1:19" x14ac:dyDescent="0.2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9" x14ac:dyDescent="0.2">
      <c r="A16" s="11" t="s">
        <v>7</v>
      </c>
      <c r="B16" s="9"/>
      <c r="C16" s="9"/>
      <c r="D16" s="9"/>
      <c r="E16" s="9"/>
      <c r="F16" s="9"/>
      <c r="G16" s="72"/>
      <c r="H16" s="9"/>
      <c r="I16" s="171"/>
      <c r="J16" s="9"/>
      <c r="K16" s="9"/>
      <c r="L16" s="9"/>
      <c r="M16" s="9"/>
      <c r="N16" s="9"/>
    </row>
    <row r="17" spans="1:14" x14ac:dyDescent="0.2">
      <c r="A17" s="3" t="s">
        <v>18</v>
      </c>
      <c r="B17" s="9"/>
      <c r="C17" s="352">
        <f>SUM(C11:C16)</f>
        <v>35</v>
      </c>
      <c r="D17" s="352">
        <f t="shared" ref="D17:M17" si="0">SUM(D11:D16)</f>
        <v>5</v>
      </c>
      <c r="E17" s="352">
        <f t="shared" si="0"/>
        <v>0</v>
      </c>
      <c r="F17" s="352">
        <f t="shared" si="0"/>
        <v>0</v>
      </c>
      <c r="G17" s="352">
        <f t="shared" si="0"/>
        <v>40</v>
      </c>
      <c r="H17" s="352">
        <f t="shared" si="0"/>
        <v>35</v>
      </c>
      <c r="I17" s="352">
        <f t="shared" si="0"/>
        <v>5</v>
      </c>
      <c r="J17" s="352">
        <f t="shared" si="0"/>
        <v>0</v>
      </c>
      <c r="K17" s="352">
        <f t="shared" si="0"/>
        <v>0</v>
      </c>
      <c r="L17" s="352">
        <f t="shared" si="0"/>
        <v>40</v>
      </c>
      <c r="M17" s="352">
        <f t="shared" si="0"/>
        <v>0</v>
      </c>
      <c r="N17" s="9"/>
    </row>
    <row r="18" spans="1:14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">
      <c r="A19" s="12" t="s">
        <v>8</v>
      </c>
    </row>
    <row r="20" spans="1:14" x14ac:dyDescent="0.2">
      <c r="A20" t="s">
        <v>9</v>
      </c>
    </row>
    <row r="21" spans="1:14" x14ac:dyDescent="0.2">
      <c r="A21" t="s">
        <v>10</v>
      </c>
      <c r="K21" s="13" t="s">
        <v>11</v>
      </c>
      <c r="L21" s="13" t="s">
        <v>11</v>
      </c>
      <c r="M21" s="13"/>
      <c r="N21" s="13" t="s">
        <v>11</v>
      </c>
    </row>
    <row r="22" spans="1:14" x14ac:dyDescent="0.2">
      <c r="A22" s="17" t="s">
        <v>427</v>
      </c>
      <c r="J22" s="13"/>
      <c r="K22" s="13"/>
      <c r="L22" s="13"/>
    </row>
    <row r="23" spans="1:14" x14ac:dyDescent="0.2">
      <c r="C23" s="17" t="s">
        <v>428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1:14" x14ac:dyDescent="0.2"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"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.75" customHeight="1" x14ac:dyDescent="0.25">
      <c r="A26" s="15" t="s">
        <v>12</v>
      </c>
      <c r="B26" s="15"/>
      <c r="C26" s="15"/>
      <c r="D26" s="15"/>
      <c r="E26" s="15"/>
      <c r="F26" s="15"/>
      <c r="G26" s="15"/>
      <c r="H26" s="15"/>
      <c r="K26" s="16"/>
      <c r="L26" s="834" t="s">
        <v>13</v>
      </c>
      <c r="M26" s="834"/>
      <c r="N26" s="834"/>
    </row>
    <row r="27" spans="1:14" ht="15.75" customHeight="1" x14ac:dyDescent="0.2">
      <c r="A27" s="834" t="s">
        <v>14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</row>
    <row r="28" spans="1:14" ht="15.75" x14ac:dyDescent="0.2">
      <c r="A28" s="834" t="s">
        <v>1051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</row>
    <row r="29" spans="1:14" x14ac:dyDescent="0.2">
      <c r="K29" s="726" t="s">
        <v>86</v>
      </c>
      <c r="L29" s="726"/>
      <c r="M29" s="726"/>
      <c r="N29" s="726"/>
    </row>
    <row r="30" spans="1:14" x14ac:dyDescent="0.2">
      <c r="A30" s="763"/>
      <c r="B30" s="763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</row>
  </sheetData>
  <mergeCells count="18">
    <mergeCell ref="A7:B7"/>
    <mergeCell ref="D1:J1"/>
    <mergeCell ref="A2:N2"/>
    <mergeCell ref="A3:N3"/>
    <mergeCell ref="A5:N5"/>
    <mergeCell ref="L7:N7"/>
    <mergeCell ref="C7:E7"/>
    <mergeCell ref="A30:N30"/>
    <mergeCell ref="N8:N9"/>
    <mergeCell ref="L26:N26"/>
    <mergeCell ref="A27:N27"/>
    <mergeCell ref="A28:N28"/>
    <mergeCell ref="K29:N29"/>
    <mergeCell ref="A8:A9"/>
    <mergeCell ref="B8:B9"/>
    <mergeCell ref="C8:G8"/>
    <mergeCell ref="H8:L8"/>
    <mergeCell ref="M8:M9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28"/>
  <sheetViews>
    <sheetView topLeftCell="A7" zoomScaleSheetLayoutView="80" workbookViewId="0">
      <selection activeCell="L11" sqref="L11:L13"/>
    </sheetView>
  </sheetViews>
  <sheetFormatPr defaultRowHeight="12.75" x14ac:dyDescent="0.2"/>
  <cols>
    <col min="1" max="1" width="7.140625" style="17" customWidth="1"/>
    <col min="2" max="2" width="9" style="17" customWidth="1"/>
    <col min="3" max="3" width="10.28515625" style="17" customWidth="1"/>
    <col min="4" max="4" width="9.28515625" style="17" customWidth="1"/>
    <col min="5" max="6" width="9.140625" style="17"/>
    <col min="7" max="7" width="11.7109375" style="17" customWidth="1"/>
    <col min="8" max="8" width="11" style="17" customWidth="1"/>
    <col min="9" max="9" width="9.7109375" style="17" customWidth="1"/>
    <col min="10" max="10" width="9.5703125" style="17" customWidth="1"/>
    <col min="11" max="11" width="11.7109375" style="17" customWidth="1"/>
    <col min="12" max="12" width="10.7109375" style="17" customWidth="1"/>
    <col min="13" max="13" width="10.5703125" style="17" customWidth="1"/>
    <col min="14" max="14" width="8.7109375" style="17" customWidth="1"/>
    <col min="15" max="15" width="8.85546875" style="17" customWidth="1"/>
    <col min="16" max="16" width="9.140625" style="17"/>
    <col min="17" max="17" width="11" style="17" customWidth="1"/>
    <col min="18" max="16384" width="9.140625" style="17"/>
  </cols>
  <sheetData>
    <row r="1" spans="1:18" customFormat="1" ht="12.75" customHeight="1" x14ac:dyDescent="0.2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722" t="s">
        <v>62</v>
      </c>
      <c r="P1" s="722"/>
      <c r="Q1" s="722"/>
    </row>
    <row r="2" spans="1:18" customFormat="1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46"/>
      <c r="N2" s="46"/>
      <c r="O2" s="46"/>
      <c r="P2" s="46"/>
    </row>
    <row r="3" spans="1:18" customFormat="1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45"/>
      <c r="N3" s="45"/>
      <c r="O3" s="45"/>
      <c r="P3" s="45"/>
    </row>
    <row r="4" spans="1:18" customFormat="1" ht="11.25" customHeight="1" x14ac:dyDescent="0.2"/>
    <row r="5" spans="1:18" customFormat="1" ht="15.75" customHeight="1" x14ac:dyDescent="0.25">
      <c r="A5" s="840" t="s">
        <v>799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17"/>
    </row>
    <row r="7" spans="1:18" ht="17.45" customHeight="1" x14ac:dyDescent="0.2">
      <c r="A7" s="726" t="s">
        <v>160</v>
      </c>
      <c r="B7" s="726"/>
      <c r="C7" s="838" t="s">
        <v>1047</v>
      </c>
      <c r="D7" s="838"/>
      <c r="E7" s="838"/>
      <c r="F7" s="838"/>
      <c r="M7" s="842" t="s">
        <v>1049</v>
      </c>
      <c r="N7" s="842"/>
      <c r="O7" s="842"/>
      <c r="P7" s="842"/>
      <c r="Q7" s="842"/>
    </row>
    <row r="8" spans="1:18" ht="24" customHeight="1" x14ac:dyDescent="0.2">
      <c r="A8" s="720" t="s">
        <v>2</v>
      </c>
      <c r="B8" s="720" t="s">
        <v>3</v>
      </c>
      <c r="C8" s="741" t="s">
        <v>763</v>
      </c>
      <c r="D8" s="741"/>
      <c r="E8" s="741"/>
      <c r="F8" s="741"/>
      <c r="G8" s="741"/>
      <c r="H8" s="703" t="s">
        <v>630</v>
      </c>
      <c r="I8" s="741"/>
      <c r="J8" s="741"/>
      <c r="K8" s="741"/>
      <c r="L8" s="741"/>
      <c r="M8" s="843" t="s">
        <v>113</v>
      </c>
      <c r="N8" s="844"/>
      <c r="O8" s="844"/>
      <c r="P8" s="844"/>
      <c r="Q8" s="845"/>
    </row>
    <row r="9" spans="1:18" s="16" customFormat="1" ht="60" customHeight="1" x14ac:dyDescent="0.2">
      <c r="A9" s="720"/>
      <c r="B9" s="720"/>
      <c r="C9" s="5" t="s">
        <v>209</v>
      </c>
      <c r="D9" s="5" t="s">
        <v>210</v>
      </c>
      <c r="E9" s="5" t="s">
        <v>355</v>
      </c>
      <c r="F9" s="5" t="s">
        <v>216</v>
      </c>
      <c r="G9" s="5" t="s">
        <v>117</v>
      </c>
      <c r="H9" s="108" t="s">
        <v>209</v>
      </c>
      <c r="I9" s="5" t="s">
        <v>210</v>
      </c>
      <c r="J9" s="5" t="s">
        <v>355</v>
      </c>
      <c r="K9" s="7" t="s">
        <v>216</v>
      </c>
      <c r="L9" s="5" t="s">
        <v>358</v>
      </c>
      <c r="M9" s="5" t="s">
        <v>209</v>
      </c>
      <c r="N9" s="5" t="s">
        <v>210</v>
      </c>
      <c r="O9" s="5" t="s">
        <v>355</v>
      </c>
      <c r="P9" s="7" t="s">
        <v>216</v>
      </c>
      <c r="Q9" s="5" t="s">
        <v>119</v>
      </c>
      <c r="R9" s="32"/>
    </row>
    <row r="10" spans="1:18" s="67" customFormat="1" x14ac:dyDescent="0.2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</row>
    <row r="11" spans="1:18" x14ac:dyDescent="0.2">
      <c r="A11" s="19">
        <v>1</v>
      </c>
      <c r="B11" s="348" t="s">
        <v>891</v>
      </c>
      <c r="C11" s="348">
        <v>7932</v>
      </c>
      <c r="D11" s="348">
        <v>1876</v>
      </c>
      <c r="E11" s="348">
        <v>0</v>
      </c>
      <c r="F11" s="348">
        <v>0</v>
      </c>
      <c r="G11" s="348">
        <f>SUM(C11:F11)</f>
        <v>9808</v>
      </c>
      <c r="H11" s="386">
        <v>5689</v>
      </c>
      <c r="I11" s="269">
        <v>950</v>
      </c>
      <c r="J11" s="348">
        <v>0</v>
      </c>
      <c r="K11" s="348">
        <v>0</v>
      </c>
      <c r="L11" s="348">
        <f>SUM(H11:K11)</f>
        <v>6639</v>
      </c>
      <c r="M11" s="269">
        <v>1360266</v>
      </c>
      <c r="N11" s="269">
        <v>186521</v>
      </c>
      <c r="O11" s="348">
        <v>0</v>
      </c>
      <c r="P11" s="348">
        <v>0</v>
      </c>
      <c r="Q11" s="348">
        <f>SUM(M11:P11)</f>
        <v>1546787</v>
      </c>
    </row>
    <row r="12" spans="1:18" x14ac:dyDescent="0.2">
      <c r="A12" s="19">
        <v>2</v>
      </c>
      <c r="B12" s="348" t="s">
        <v>890</v>
      </c>
      <c r="C12" s="348">
        <v>2310</v>
      </c>
      <c r="D12" s="348">
        <v>0</v>
      </c>
      <c r="E12" s="348">
        <v>0</v>
      </c>
      <c r="F12" s="348">
        <v>0</v>
      </c>
      <c r="G12" s="348">
        <f>C12</f>
        <v>2310</v>
      </c>
      <c r="H12" s="269">
        <v>2125</v>
      </c>
      <c r="I12" s="269">
        <v>0</v>
      </c>
      <c r="J12" s="269">
        <v>0</v>
      </c>
      <c r="K12" s="269">
        <v>0</v>
      </c>
      <c r="L12" s="269">
        <f>SUM(H12:K12)</f>
        <v>2125</v>
      </c>
      <c r="M12" s="269">
        <v>490943</v>
      </c>
      <c r="N12" s="348">
        <v>0</v>
      </c>
      <c r="O12" s="348">
        <v>0</v>
      </c>
      <c r="P12" s="348">
        <v>0</v>
      </c>
      <c r="Q12" s="348">
        <f>M12</f>
        <v>490943</v>
      </c>
    </row>
    <row r="13" spans="1:18" x14ac:dyDescent="0.2">
      <c r="A13" s="19">
        <v>3</v>
      </c>
      <c r="B13" s="348" t="s">
        <v>892</v>
      </c>
      <c r="C13" s="348">
        <v>28510</v>
      </c>
      <c r="D13" s="348">
        <v>1526</v>
      </c>
      <c r="E13" s="348">
        <v>0</v>
      </c>
      <c r="F13" s="348">
        <v>0</v>
      </c>
      <c r="G13" s="348">
        <f>SUM(C13:F13)</f>
        <v>30036</v>
      </c>
      <c r="H13" s="403">
        <f>M13/240</f>
        <v>22026.304166666665</v>
      </c>
      <c r="I13" s="388">
        <v>1349</v>
      </c>
      <c r="J13" s="387">
        <v>0</v>
      </c>
      <c r="K13" s="387">
        <v>0</v>
      </c>
      <c r="L13" s="390">
        <f>SUM(H13:K13)</f>
        <v>23375.304166666665</v>
      </c>
      <c r="M13" s="348">
        <v>5286313</v>
      </c>
      <c r="N13" s="348">
        <v>323609</v>
      </c>
      <c r="O13" s="348">
        <v>0</v>
      </c>
      <c r="P13" s="348">
        <v>0</v>
      </c>
      <c r="Q13" s="348">
        <f>SUM(M13:P13)</f>
        <v>5609922</v>
      </c>
    </row>
    <row r="14" spans="1:18" x14ac:dyDescent="0.2">
      <c r="A14" s="19">
        <v>4</v>
      </c>
      <c r="B14" s="348"/>
      <c r="C14" s="348"/>
      <c r="D14" s="348"/>
      <c r="E14" s="348"/>
      <c r="F14" s="348"/>
      <c r="G14" s="348"/>
      <c r="H14" s="350"/>
      <c r="I14" s="348"/>
      <c r="J14" s="348"/>
      <c r="K14" s="348"/>
      <c r="L14" s="348"/>
      <c r="M14" s="348"/>
      <c r="N14" s="348"/>
      <c r="O14" s="348"/>
      <c r="P14" s="348"/>
      <c r="Q14" s="348"/>
    </row>
    <row r="15" spans="1:18" x14ac:dyDescent="0.2">
      <c r="A15" s="19">
        <v>5</v>
      </c>
      <c r="B15" s="20"/>
      <c r="C15" s="20"/>
      <c r="D15" s="20"/>
      <c r="E15" s="20"/>
      <c r="F15" s="20"/>
      <c r="G15" s="20"/>
      <c r="H15" s="30"/>
      <c r="I15" s="20"/>
      <c r="J15" s="20"/>
      <c r="K15" s="20"/>
      <c r="L15" s="20"/>
      <c r="M15" s="20"/>
      <c r="N15" s="20"/>
      <c r="O15" s="20"/>
      <c r="P15" s="20"/>
      <c r="Q15" s="20"/>
    </row>
    <row r="16" spans="1:18" x14ac:dyDescent="0.2">
      <c r="A16" s="21" t="s">
        <v>7</v>
      </c>
      <c r="B16" s="20"/>
      <c r="C16" s="20"/>
      <c r="D16" s="20"/>
      <c r="E16" s="20"/>
      <c r="F16" s="20"/>
      <c r="G16" s="20"/>
      <c r="H16" s="30"/>
      <c r="I16" s="20"/>
      <c r="J16" s="20"/>
      <c r="K16" s="20"/>
      <c r="L16" s="20"/>
      <c r="M16" s="20"/>
      <c r="N16" s="20"/>
      <c r="O16" s="20"/>
      <c r="P16" s="20"/>
      <c r="Q16" s="20"/>
    </row>
    <row r="17" spans="1:18" x14ac:dyDescent="0.2">
      <c r="A17" s="3" t="s">
        <v>18</v>
      </c>
      <c r="B17" s="20"/>
      <c r="C17" s="351">
        <f>SUM(C11:C16)</f>
        <v>38752</v>
      </c>
      <c r="D17" s="351">
        <f t="shared" ref="D17:Q17" si="0">SUM(D11:D16)</f>
        <v>3402</v>
      </c>
      <c r="E17" s="351">
        <f t="shared" si="0"/>
        <v>0</v>
      </c>
      <c r="F17" s="351">
        <f t="shared" si="0"/>
        <v>0</v>
      </c>
      <c r="G17" s="351">
        <f t="shared" si="0"/>
        <v>42154</v>
      </c>
      <c r="H17" s="566">
        <f t="shared" si="0"/>
        <v>29840.304166666665</v>
      </c>
      <c r="I17" s="351">
        <f t="shared" si="0"/>
        <v>2299</v>
      </c>
      <c r="J17" s="351">
        <f t="shared" si="0"/>
        <v>0</v>
      </c>
      <c r="K17" s="351">
        <f t="shared" si="0"/>
        <v>0</v>
      </c>
      <c r="L17" s="566">
        <f t="shared" si="0"/>
        <v>32139.304166666665</v>
      </c>
      <c r="M17" s="351">
        <f t="shared" si="0"/>
        <v>7137522</v>
      </c>
      <c r="N17" s="351">
        <f t="shared" si="0"/>
        <v>510130</v>
      </c>
      <c r="O17" s="351">
        <f t="shared" si="0"/>
        <v>0</v>
      </c>
      <c r="P17" s="351">
        <f t="shared" si="0"/>
        <v>0</v>
      </c>
      <c r="Q17" s="351">
        <f t="shared" si="0"/>
        <v>7647652</v>
      </c>
    </row>
    <row r="18" spans="1:18" x14ac:dyDescent="0.2">
      <c r="A18" s="7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8" x14ac:dyDescent="0.2">
      <c r="A19" s="12" t="s">
        <v>8</v>
      </c>
      <c r="B19"/>
      <c r="C19"/>
      <c r="D19"/>
    </row>
    <row r="20" spans="1:18" x14ac:dyDescent="0.2">
      <c r="A20" t="s">
        <v>9</v>
      </c>
      <c r="B20"/>
      <c r="C20"/>
      <c r="D20"/>
    </row>
    <row r="21" spans="1:18" x14ac:dyDescent="0.2">
      <c r="A21" t="s">
        <v>10</v>
      </c>
      <c r="B21"/>
      <c r="C21"/>
      <c r="D21"/>
      <c r="I21" s="13"/>
      <c r="J21" s="13"/>
      <c r="K21" s="13"/>
      <c r="L21" s="13"/>
    </row>
    <row r="22" spans="1:18" customFormat="1" x14ac:dyDescent="0.2">
      <c r="A22" s="17" t="s">
        <v>427</v>
      </c>
      <c r="J22" s="13"/>
      <c r="K22" s="13"/>
      <c r="L22" s="13"/>
    </row>
    <row r="23" spans="1:18" customFormat="1" x14ac:dyDescent="0.2">
      <c r="C23" s="17" t="s">
        <v>428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1:18" x14ac:dyDescent="0.2">
      <c r="A24" s="16" t="s">
        <v>12</v>
      </c>
      <c r="B24" s="16"/>
      <c r="C24" s="16"/>
      <c r="D24" s="16"/>
      <c r="E24" s="16"/>
      <c r="F24" s="16"/>
      <c r="G24" s="16"/>
      <c r="I24" s="16"/>
      <c r="O24" s="754" t="s">
        <v>13</v>
      </c>
      <c r="P24" s="754"/>
      <c r="Q24" s="755"/>
    </row>
    <row r="25" spans="1:18" ht="12.75" customHeight="1" x14ac:dyDescent="0.2">
      <c r="A25" s="754" t="s">
        <v>14</v>
      </c>
      <c r="B25" s="754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</row>
    <row r="26" spans="1:18" ht="15.75" customHeight="1" x14ac:dyDescent="0.2">
      <c r="A26" s="834" t="s">
        <v>1051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654"/>
    </row>
    <row r="27" spans="1:18" x14ac:dyDescent="0.2">
      <c r="A27" s="16"/>
      <c r="B27" s="16"/>
      <c r="C27" s="16"/>
      <c r="D27" s="16"/>
      <c r="E27" s="16"/>
      <c r="F27" s="16"/>
      <c r="N27" s="726" t="s">
        <v>86</v>
      </c>
      <c r="O27" s="726"/>
      <c r="P27" s="726"/>
      <c r="Q27" s="726"/>
    </row>
    <row r="28" spans="1:18" x14ac:dyDescent="0.2">
      <c r="A28" s="841"/>
      <c r="B28" s="841"/>
      <c r="C28" s="841"/>
      <c r="D28" s="841"/>
      <c r="E28" s="841"/>
      <c r="F28" s="841"/>
      <c r="G28" s="841"/>
      <c r="H28" s="841"/>
      <c r="I28" s="841"/>
      <c r="J28" s="841"/>
      <c r="K28" s="841"/>
      <c r="L28" s="841"/>
    </row>
  </sheetData>
  <mergeCells count="17">
    <mergeCell ref="O1:Q1"/>
    <mergeCell ref="A2:L2"/>
    <mergeCell ref="A3:L3"/>
    <mergeCell ref="A8:A9"/>
    <mergeCell ref="B8:B9"/>
    <mergeCell ref="C8:G8"/>
    <mergeCell ref="H8:L8"/>
    <mergeCell ref="M8:Q8"/>
    <mergeCell ref="A7:B7"/>
    <mergeCell ref="A25:Q25"/>
    <mergeCell ref="C7:F7"/>
    <mergeCell ref="A5:O5"/>
    <mergeCell ref="A28:L28"/>
    <mergeCell ref="N27:Q27"/>
    <mergeCell ref="O24:Q24"/>
    <mergeCell ref="M7:Q7"/>
    <mergeCell ref="A26:Q26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29"/>
  <sheetViews>
    <sheetView zoomScaleSheetLayoutView="80" workbookViewId="0">
      <selection activeCell="D11" sqref="D11:D12"/>
    </sheetView>
  </sheetViews>
  <sheetFormatPr defaultRowHeight="12.75" x14ac:dyDescent="0.2"/>
  <cols>
    <col min="1" max="1" width="7.140625" style="17" customWidth="1"/>
    <col min="2" max="2" width="9.140625" style="17" customWidth="1"/>
    <col min="3" max="3" width="9.5703125" style="17" customWidth="1"/>
    <col min="4" max="4" width="9.28515625" style="17" customWidth="1"/>
    <col min="5" max="6" width="9.140625" style="17"/>
    <col min="7" max="7" width="10.85546875" style="17" customWidth="1"/>
    <col min="8" max="8" width="10.28515625" style="17" customWidth="1"/>
    <col min="9" max="9" width="10.85546875" style="17" customWidth="1"/>
    <col min="10" max="10" width="10.28515625" style="17" customWidth="1"/>
    <col min="11" max="11" width="11.28515625" style="17" customWidth="1"/>
    <col min="12" max="12" width="11.7109375" style="17" customWidth="1"/>
    <col min="13" max="13" width="9.7109375" style="17" customWidth="1"/>
    <col min="14" max="14" width="8.7109375" style="17" customWidth="1"/>
    <col min="15" max="15" width="8.85546875" style="17" customWidth="1"/>
    <col min="16" max="16" width="9.140625" style="17"/>
    <col min="17" max="17" width="11" style="17" customWidth="1"/>
    <col min="18" max="18" width="9.140625" style="17" hidden="1" customWidth="1"/>
    <col min="19" max="16384" width="9.140625" style="17"/>
  </cols>
  <sheetData>
    <row r="1" spans="1:19" customFormat="1" ht="12.75" customHeight="1" x14ac:dyDescent="0.2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722" t="s">
        <v>63</v>
      </c>
      <c r="P1" s="722"/>
      <c r="Q1" s="722"/>
    </row>
    <row r="2" spans="1:19" customFormat="1" ht="15.7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46"/>
      <c r="N2" s="46"/>
      <c r="O2" s="46"/>
      <c r="P2" s="46"/>
    </row>
    <row r="3" spans="1:19" customFormat="1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45"/>
      <c r="N3" s="45"/>
      <c r="O3" s="45"/>
      <c r="P3" s="45"/>
    </row>
    <row r="4" spans="1:19" customFormat="1" ht="11.25" customHeight="1" x14ac:dyDescent="0.2"/>
    <row r="5" spans="1:19" customFormat="1" ht="15.75" x14ac:dyDescent="0.25">
      <c r="A5" s="840" t="s">
        <v>800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17"/>
      <c r="N5" s="17"/>
      <c r="O5" s="17"/>
      <c r="P5" s="17"/>
    </row>
    <row r="7" spans="1:19" ht="12.6" customHeight="1" x14ac:dyDescent="0.2">
      <c r="A7" s="726" t="s">
        <v>160</v>
      </c>
      <c r="B7" s="726"/>
      <c r="C7" s="838" t="s">
        <v>1047</v>
      </c>
      <c r="D7" s="838"/>
      <c r="E7" s="838"/>
      <c r="F7" s="838"/>
      <c r="M7" s="842" t="s">
        <v>1049</v>
      </c>
      <c r="N7" s="842"/>
      <c r="O7" s="842"/>
      <c r="P7" s="842"/>
      <c r="Q7" s="842"/>
      <c r="R7" s="842"/>
    </row>
    <row r="8" spans="1:19" s="16" customFormat="1" ht="29.45" customHeight="1" x14ac:dyDescent="0.2">
      <c r="A8" s="720" t="s">
        <v>2</v>
      </c>
      <c r="B8" s="720" t="s">
        <v>3</v>
      </c>
      <c r="C8" s="741" t="s">
        <v>763</v>
      </c>
      <c r="D8" s="741"/>
      <c r="E8" s="741"/>
      <c r="F8" s="741"/>
      <c r="G8" s="741"/>
      <c r="H8" s="703" t="s">
        <v>630</v>
      </c>
      <c r="I8" s="741"/>
      <c r="J8" s="741"/>
      <c r="K8" s="741"/>
      <c r="L8" s="741"/>
      <c r="M8" s="843" t="s">
        <v>113</v>
      </c>
      <c r="N8" s="844"/>
      <c r="O8" s="844"/>
      <c r="P8" s="844"/>
      <c r="Q8" s="845"/>
    </row>
    <row r="9" spans="1:19" s="16" customFormat="1" ht="38.25" x14ac:dyDescent="0.2">
      <c r="A9" s="720"/>
      <c r="B9" s="720"/>
      <c r="C9" s="5" t="s">
        <v>209</v>
      </c>
      <c r="D9" s="5" t="s">
        <v>210</v>
      </c>
      <c r="E9" s="5" t="s">
        <v>355</v>
      </c>
      <c r="F9" s="7" t="s">
        <v>216</v>
      </c>
      <c r="G9" s="7" t="s">
        <v>117</v>
      </c>
      <c r="H9" s="5" t="s">
        <v>209</v>
      </c>
      <c r="I9" s="5" t="s">
        <v>210</v>
      </c>
      <c r="J9" s="5" t="s">
        <v>355</v>
      </c>
      <c r="K9" s="5" t="s">
        <v>216</v>
      </c>
      <c r="L9" s="5" t="s">
        <v>118</v>
      </c>
      <c r="M9" s="5" t="s">
        <v>209</v>
      </c>
      <c r="N9" s="5" t="s">
        <v>210</v>
      </c>
      <c r="O9" s="5" t="s">
        <v>355</v>
      </c>
      <c r="P9" s="7" t="s">
        <v>216</v>
      </c>
      <c r="Q9" s="5" t="s">
        <v>119</v>
      </c>
      <c r="R9" s="31"/>
      <c r="S9" s="32"/>
    </row>
    <row r="10" spans="1:19" s="16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9" x14ac:dyDescent="0.2">
      <c r="A11" s="19">
        <v>1</v>
      </c>
      <c r="B11" s="348" t="s">
        <v>891</v>
      </c>
      <c r="C11" s="348">
        <v>4125</v>
      </c>
      <c r="D11" s="348">
        <v>1364</v>
      </c>
      <c r="E11" s="348">
        <v>0</v>
      </c>
      <c r="F11" s="349">
        <v>0</v>
      </c>
      <c r="G11" s="349">
        <f>SUM(C11:F11)</f>
        <v>5489</v>
      </c>
      <c r="H11" s="269">
        <v>3000</v>
      </c>
      <c r="I11" s="269">
        <v>1014</v>
      </c>
      <c r="J11" s="269">
        <v>0</v>
      </c>
      <c r="K11" s="269">
        <v>0</v>
      </c>
      <c r="L11" s="269">
        <f>SUM(H11:K11)</f>
        <v>4014</v>
      </c>
      <c r="M11" s="269">
        <v>747174</v>
      </c>
      <c r="N11" s="269">
        <v>188070</v>
      </c>
      <c r="O11" s="348">
        <v>0</v>
      </c>
      <c r="P11" s="348">
        <v>0</v>
      </c>
      <c r="Q11" s="348">
        <f>SUM(M11:P11)</f>
        <v>935244</v>
      </c>
    </row>
    <row r="12" spans="1:19" x14ac:dyDescent="0.2">
      <c r="A12" s="19">
        <v>2</v>
      </c>
      <c r="B12" s="166" t="s">
        <v>890</v>
      </c>
      <c r="C12" s="166">
        <v>1396</v>
      </c>
      <c r="D12" s="166">
        <v>457</v>
      </c>
      <c r="E12" s="166">
        <v>0</v>
      </c>
      <c r="F12" s="383">
        <v>0</v>
      </c>
      <c r="G12" s="383">
        <f>SUM(C12:F12)</f>
        <v>1853</v>
      </c>
      <c r="H12" s="391">
        <v>1274</v>
      </c>
      <c r="I12" s="391">
        <v>385</v>
      </c>
      <c r="J12" s="391">
        <v>0</v>
      </c>
      <c r="K12" s="392">
        <v>0</v>
      </c>
      <c r="L12" s="392">
        <f>SUM(H12:K12)</f>
        <v>1659</v>
      </c>
      <c r="M12" s="391">
        <v>294383</v>
      </c>
      <c r="N12" s="391">
        <v>88900</v>
      </c>
      <c r="O12" s="166">
        <v>0</v>
      </c>
      <c r="P12" s="166">
        <v>0</v>
      </c>
      <c r="Q12" s="166">
        <f>SUM(M12:P12)</f>
        <v>383283</v>
      </c>
    </row>
    <row r="13" spans="1:19" x14ac:dyDescent="0.2">
      <c r="A13" s="19">
        <v>3</v>
      </c>
      <c r="B13" s="348" t="s">
        <v>892</v>
      </c>
      <c r="C13" s="348">
        <v>12962</v>
      </c>
      <c r="D13" s="348">
        <v>816</v>
      </c>
      <c r="E13" s="348">
        <v>0</v>
      </c>
      <c r="F13" s="349">
        <v>0</v>
      </c>
      <c r="G13" s="349">
        <f>SUM(C13:F13)</f>
        <v>13778</v>
      </c>
      <c r="H13" s="390">
        <f>M13/240</f>
        <v>9523.6666666666661</v>
      </c>
      <c r="I13" s="387">
        <f>N13/240</f>
        <v>706.08749999999998</v>
      </c>
      <c r="J13" s="348">
        <v>0</v>
      </c>
      <c r="K13" s="348">
        <v>0</v>
      </c>
      <c r="L13" s="390">
        <f>SUM(H13:K13)</f>
        <v>10229.754166666666</v>
      </c>
      <c r="M13" s="348">
        <v>2285680</v>
      </c>
      <c r="N13" s="348">
        <v>169461</v>
      </c>
      <c r="O13" s="348">
        <v>0</v>
      </c>
      <c r="P13" s="348">
        <v>0</v>
      </c>
      <c r="Q13" s="348">
        <f>SUM(M13:P13)</f>
        <v>2455141</v>
      </c>
    </row>
    <row r="14" spans="1:19" x14ac:dyDescent="0.2">
      <c r="A14" s="19">
        <v>4</v>
      </c>
      <c r="B14" s="20"/>
      <c r="C14" s="20"/>
      <c r="D14" s="20"/>
      <c r="E14" s="20"/>
      <c r="F14" s="29"/>
      <c r="G14" s="29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9" x14ac:dyDescent="0.2">
      <c r="A15" s="19">
        <v>5</v>
      </c>
      <c r="B15" s="20"/>
      <c r="C15" s="20"/>
      <c r="D15" s="20"/>
      <c r="E15" s="20"/>
      <c r="F15" s="29"/>
      <c r="G15" s="29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9" x14ac:dyDescent="0.2">
      <c r="A16" s="21" t="s">
        <v>7</v>
      </c>
      <c r="B16" s="20"/>
      <c r="C16" s="20"/>
      <c r="D16" s="20"/>
      <c r="E16" s="20"/>
      <c r="F16" s="29"/>
      <c r="G16" s="29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9" x14ac:dyDescent="0.2">
      <c r="A17" s="3" t="s">
        <v>18</v>
      </c>
      <c r="B17" s="20"/>
      <c r="C17" s="351">
        <f>SUM(C11:C16)</f>
        <v>18483</v>
      </c>
      <c r="D17" s="351">
        <f t="shared" ref="D17:R17" si="0">SUM(D11:D16)</f>
        <v>2637</v>
      </c>
      <c r="E17" s="351">
        <f t="shared" si="0"/>
        <v>0</v>
      </c>
      <c r="F17" s="351">
        <f t="shared" si="0"/>
        <v>0</v>
      </c>
      <c r="G17" s="351">
        <f t="shared" si="0"/>
        <v>21120</v>
      </c>
      <c r="H17" s="394">
        <f t="shared" si="0"/>
        <v>13797.666666666666</v>
      </c>
      <c r="I17" s="394">
        <f t="shared" si="0"/>
        <v>2105.0875000000001</v>
      </c>
      <c r="J17" s="351">
        <f t="shared" si="0"/>
        <v>0</v>
      </c>
      <c r="K17" s="351">
        <f t="shared" si="0"/>
        <v>0</v>
      </c>
      <c r="L17" s="394">
        <f t="shared" si="0"/>
        <v>15902.754166666666</v>
      </c>
      <c r="M17" s="351">
        <f t="shared" si="0"/>
        <v>3327237</v>
      </c>
      <c r="N17" s="351">
        <f t="shared" si="0"/>
        <v>446431</v>
      </c>
      <c r="O17" s="351">
        <f t="shared" si="0"/>
        <v>0</v>
      </c>
      <c r="P17" s="351">
        <f t="shared" si="0"/>
        <v>0</v>
      </c>
      <c r="Q17" s="351">
        <f t="shared" si="0"/>
        <v>3773668</v>
      </c>
      <c r="R17" s="351">
        <f t="shared" si="0"/>
        <v>0</v>
      </c>
    </row>
    <row r="18" spans="1:19" x14ac:dyDescent="0.2">
      <c r="A18" s="7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9" x14ac:dyDescent="0.2">
      <c r="A19" s="12" t="s">
        <v>8</v>
      </c>
      <c r="B19"/>
      <c r="C19"/>
      <c r="D19"/>
    </row>
    <row r="20" spans="1:19" x14ac:dyDescent="0.2">
      <c r="A20" t="s">
        <v>9</v>
      </c>
      <c r="B20"/>
      <c r="C20"/>
      <c r="D20"/>
    </row>
    <row r="21" spans="1:19" x14ac:dyDescent="0.2">
      <c r="A21" t="s">
        <v>10</v>
      </c>
      <c r="B21"/>
      <c r="C21"/>
      <c r="D21"/>
      <c r="I21" s="13"/>
      <c r="J21" s="13"/>
      <c r="K21" s="13"/>
      <c r="L21" s="13"/>
    </row>
    <row r="22" spans="1:19" customFormat="1" x14ac:dyDescent="0.2">
      <c r="A22" s="17" t="s">
        <v>427</v>
      </c>
      <c r="J22" s="13"/>
      <c r="K22" s="13"/>
      <c r="L22" s="13"/>
    </row>
    <row r="23" spans="1:19" customFormat="1" x14ac:dyDescent="0.2">
      <c r="C23" s="17" t="s">
        <v>429</v>
      </c>
      <c r="E23" s="14"/>
      <c r="F23" s="14"/>
      <c r="G23" s="14"/>
      <c r="H23" s="14"/>
      <c r="I23" s="14"/>
      <c r="J23" s="14"/>
      <c r="K23" s="14"/>
      <c r="L23" s="14"/>
      <c r="M23" s="14"/>
    </row>
    <row r="25" spans="1:19" x14ac:dyDescent="0.2">
      <c r="A25" s="16" t="s">
        <v>12</v>
      </c>
      <c r="B25" s="16"/>
      <c r="C25" s="16"/>
      <c r="D25" s="16"/>
      <c r="E25" s="16"/>
      <c r="F25" s="16"/>
      <c r="G25" s="16"/>
      <c r="I25" s="16"/>
      <c r="O25" s="754" t="s">
        <v>13</v>
      </c>
      <c r="P25" s="754"/>
      <c r="Q25" s="755"/>
    </row>
    <row r="26" spans="1:19" ht="12.75" customHeight="1" x14ac:dyDescent="0.2">
      <c r="A26" s="754" t="s">
        <v>14</v>
      </c>
      <c r="B26" s="754"/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</row>
    <row r="27" spans="1:19" x14ac:dyDescent="0.2">
      <c r="A27" s="751" t="s">
        <v>1052</v>
      </c>
      <c r="B27" s="751"/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</row>
    <row r="28" spans="1:19" x14ac:dyDescent="0.2">
      <c r="A28" s="16"/>
      <c r="B28" s="16"/>
      <c r="C28" s="16"/>
      <c r="D28" s="16"/>
      <c r="E28" s="16"/>
      <c r="F28" s="16"/>
      <c r="N28" s="726" t="s">
        <v>86</v>
      </c>
      <c r="O28" s="726"/>
      <c r="P28" s="726"/>
      <c r="Q28" s="726"/>
    </row>
    <row r="29" spans="1:19" x14ac:dyDescent="0.2">
      <c r="A29" s="841"/>
      <c r="B29" s="841"/>
      <c r="C29" s="841"/>
      <c r="D29" s="841"/>
      <c r="E29" s="841"/>
      <c r="F29" s="841"/>
      <c r="G29" s="841"/>
      <c r="H29" s="841"/>
      <c r="I29" s="841"/>
      <c r="J29" s="841"/>
      <c r="K29" s="841"/>
      <c r="L29" s="841"/>
    </row>
  </sheetData>
  <mergeCells count="17">
    <mergeCell ref="O25:Q25"/>
    <mergeCell ref="A27:S27"/>
    <mergeCell ref="C7:F7"/>
    <mergeCell ref="A29:L29"/>
    <mergeCell ref="A26:Q26"/>
    <mergeCell ref="N28:Q28"/>
    <mergeCell ref="O1:Q1"/>
    <mergeCell ref="A2:L2"/>
    <mergeCell ref="A3:L3"/>
    <mergeCell ref="A5:L5"/>
    <mergeCell ref="M8:Q8"/>
    <mergeCell ref="A8:A9"/>
    <mergeCell ref="B8:B9"/>
    <mergeCell ref="A7:B7"/>
    <mergeCell ref="C8:G8"/>
    <mergeCell ref="M7:R7"/>
    <mergeCell ref="H8:L8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23"/>
  <sheetViews>
    <sheetView view="pageBreakPreview" zoomScaleSheetLayoutView="100" workbookViewId="0">
      <selection activeCell="E6" sqref="E6:G6"/>
    </sheetView>
  </sheetViews>
  <sheetFormatPr defaultRowHeight="12.75" x14ac:dyDescent="0.2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 x14ac:dyDescent="0.35">
      <c r="A1" s="825" t="s">
        <v>0</v>
      </c>
      <c r="B1" s="825"/>
      <c r="C1" s="825"/>
      <c r="D1" s="825"/>
      <c r="E1" s="825"/>
      <c r="G1" s="190" t="s">
        <v>631</v>
      </c>
    </row>
    <row r="2" spans="1:7" ht="21" x14ac:dyDescent="0.35">
      <c r="A2" s="826" t="s">
        <v>744</v>
      </c>
      <c r="B2" s="826"/>
      <c r="C2" s="826"/>
      <c r="D2" s="826"/>
      <c r="E2" s="826"/>
      <c r="F2" s="826"/>
    </row>
    <row r="3" spans="1:7" ht="15" x14ac:dyDescent="0.3">
      <c r="A3" s="192"/>
      <c r="B3" s="192"/>
    </row>
    <row r="4" spans="1:7" ht="18" customHeight="1" x14ac:dyDescent="0.35">
      <c r="A4" s="827" t="s">
        <v>632</v>
      </c>
      <c r="B4" s="827"/>
      <c r="C4" s="827"/>
      <c r="D4" s="827"/>
      <c r="E4" s="827"/>
      <c r="F4" s="827"/>
    </row>
    <row r="5" spans="1:7" ht="15" x14ac:dyDescent="0.3">
      <c r="A5" s="193" t="s">
        <v>251</v>
      </c>
      <c r="B5" s="193"/>
      <c r="C5" s="823" t="s">
        <v>1047</v>
      </c>
      <c r="D5" s="824"/>
    </row>
    <row r="6" spans="1:7" ht="15" x14ac:dyDescent="0.3">
      <c r="A6" s="193"/>
      <c r="B6" s="193"/>
      <c r="E6" s="828" t="s">
        <v>1049</v>
      </c>
      <c r="F6" s="828"/>
      <c r="G6" s="828"/>
    </row>
    <row r="7" spans="1:7" ht="42" customHeight="1" x14ac:dyDescent="0.2">
      <c r="A7" s="194" t="s">
        <v>2</v>
      </c>
      <c r="B7" s="194" t="s">
        <v>3</v>
      </c>
      <c r="C7" s="302" t="s">
        <v>633</v>
      </c>
      <c r="D7" s="302" t="s">
        <v>634</v>
      </c>
      <c r="E7" s="302" t="s">
        <v>635</v>
      </c>
      <c r="F7" s="302" t="s">
        <v>636</v>
      </c>
      <c r="G7" s="286" t="s">
        <v>637</v>
      </c>
    </row>
    <row r="8" spans="1:7" s="190" customFormat="1" ht="15" x14ac:dyDescent="0.25">
      <c r="A8" s="196" t="s">
        <v>258</v>
      </c>
      <c r="B8" s="196" t="s">
        <v>259</v>
      </c>
      <c r="C8" s="196" t="s">
        <v>260</v>
      </c>
      <c r="D8" s="196" t="s">
        <v>261</v>
      </c>
      <c r="E8" s="196" t="s">
        <v>262</v>
      </c>
      <c r="F8" s="196" t="s">
        <v>263</v>
      </c>
      <c r="G8" s="196" t="s">
        <v>264</v>
      </c>
    </row>
    <row r="9" spans="1:7" s="190" customFormat="1" ht="15" x14ac:dyDescent="0.25">
      <c r="A9" s="8">
        <v>1</v>
      </c>
      <c r="B9" s="166" t="s">
        <v>891</v>
      </c>
      <c r="C9" s="391">
        <v>15297</v>
      </c>
      <c r="D9" s="391">
        <v>15297</v>
      </c>
      <c r="E9" s="391">
        <v>0</v>
      </c>
      <c r="F9" s="391" t="s">
        <v>893</v>
      </c>
      <c r="G9" s="166" t="s">
        <v>893</v>
      </c>
    </row>
    <row r="10" spans="1:7" s="190" customFormat="1" ht="15" x14ac:dyDescent="0.25">
      <c r="A10" s="8">
        <v>2</v>
      </c>
      <c r="B10" s="166" t="s">
        <v>890</v>
      </c>
      <c r="C10" s="375">
        <v>4163</v>
      </c>
      <c r="D10" s="375">
        <f>C10</f>
        <v>4163</v>
      </c>
      <c r="E10" s="375">
        <v>0</v>
      </c>
      <c r="F10" s="391" t="s">
        <v>893</v>
      </c>
      <c r="G10" s="166" t="s">
        <v>893</v>
      </c>
    </row>
    <row r="11" spans="1:7" s="190" customFormat="1" ht="15" x14ac:dyDescent="0.25">
      <c r="A11" s="8">
        <v>3</v>
      </c>
      <c r="B11" s="395" t="s">
        <v>892</v>
      </c>
      <c r="C11" s="291">
        <v>43814</v>
      </c>
      <c r="D11" s="396">
        <v>43000</v>
      </c>
      <c r="E11" s="291">
        <v>775</v>
      </c>
      <c r="F11" s="391" t="s">
        <v>893</v>
      </c>
      <c r="G11" s="166" t="s">
        <v>893</v>
      </c>
    </row>
    <row r="12" spans="1:7" s="190" customFormat="1" ht="15" x14ac:dyDescent="0.25">
      <c r="A12" s="8">
        <v>4</v>
      </c>
      <c r="B12" s="196"/>
      <c r="C12" s="196"/>
      <c r="D12" s="196"/>
      <c r="E12" s="196"/>
      <c r="F12" s="397"/>
      <c r="G12" s="397"/>
    </row>
    <row r="13" spans="1:7" s="190" customFormat="1" ht="15" x14ac:dyDescent="0.25">
      <c r="A13" s="8">
        <v>5</v>
      </c>
      <c r="B13" s="196"/>
      <c r="C13" s="196"/>
      <c r="D13" s="196"/>
      <c r="E13" s="196"/>
      <c r="F13" s="397"/>
      <c r="G13" s="397"/>
    </row>
    <row r="14" spans="1:7" s="190" customFormat="1" ht="15" x14ac:dyDescent="0.25">
      <c r="A14" s="11" t="s">
        <v>7</v>
      </c>
      <c r="B14" s="196"/>
      <c r="C14" s="196"/>
      <c r="D14" s="196"/>
      <c r="E14" s="196"/>
      <c r="F14" s="397"/>
      <c r="G14" s="397"/>
    </row>
    <row r="15" spans="1:7" x14ac:dyDescent="0.2">
      <c r="A15" s="3" t="s">
        <v>18</v>
      </c>
      <c r="B15" s="9"/>
      <c r="C15" s="328">
        <f>SUM(C9:C14)</f>
        <v>63274</v>
      </c>
      <c r="D15" s="328">
        <f>SUM(D9:D14)</f>
        <v>62460</v>
      </c>
      <c r="E15" s="328">
        <f>SUM(E9:E14)</f>
        <v>775</v>
      </c>
      <c r="F15" s="398" t="s">
        <v>893</v>
      </c>
      <c r="G15" s="352" t="s">
        <v>893</v>
      </c>
    </row>
    <row r="19" spans="1:13" ht="15" customHeight="1" x14ac:dyDescent="0.2">
      <c r="A19" s="303"/>
      <c r="B19" s="303"/>
      <c r="C19" s="303"/>
      <c r="D19" s="303"/>
      <c r="E19" s="846" t="s">
        <v>13</v>
      </c>
      <c r="F19" s="846"/>
      <c r="G19" s="304"/>
      <c r="H19" s="304"/>
      <c r="I19" s="304"/>
    </row>
    <row r="20" spans="1:13" ht="15" customHeight="1" x14ac:dyDescent="0.2">
      <c r="A20" s="303"/>
      <c r="B20" s="303"/>
      <c r="C20" s="303"/>
      <c r="D20" s="303"/>
      <c r="E20" s="846" t="s">
        <v>14</v>
      </c>
      <c r="F20" s="846"/>
      <c r="G20" s="304"/>
      <c r="H20" s="304"/>
      <c r="I20" s="304"/>
    </row>
    <row r="21" spans="1:13" ht="15" customHeight="1" x14ac:dyDescent="0.2">
      <c r="A21" s="303"/>
      <c r="B21" s="303"/>
      <c r="C21" s="303"/>
      <c r="D21" s="303"/>
      <c r="E21" s="846" t="s">
        <v>1053</v>
      </c>
      <c r="F21" s="846"/>
      <c r="G21" s="846"/>
      <c r="H21" s="304"/>
      <c r="I21" s="304"/>
    </row>
    <row r="22" spans="1:13" x14ac:dyDescent="0.2">
      <c r="A22" s="303" t="s">
        <v>12</v>
      </c>
      <c r="C22" s="303"/>
      <c r="D22" s="303"/>
      <c r="E22" s="303"/>
      <c r="F22" s="305" t="s">
        <v>86</v>
      </c>
      <c r="G22" s="306"/>
      <c r="H22" s="303"/>
      <c r="I22" s="303"/>
    </row>
    <row r="23" spans="1:13" x14ac:dyDescent="0.2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</row>
  </sheetData>
  <mergeCells count="8">
    <mergeCell ref="E21:G21"/>
    <mergeCell ref="C5:D5"/>
    <mergeCell ref="A1:E1"/>
    <mergeCell ref="A2:F2"/>
    <mergeCell ref="A4:F4"/>
    <mergeCell ref="E19:F19"/>
    <mergeCell ref="E20:F20"/>
    <mergeCell ref="E6:G6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31"/>
  <sheetViews>
    <sheetView topLeftCell="A7" zoomScaleSheetLayoutView="90" workbookViewId="0">
      <selection activeCell="I20" sqref="I20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5.140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4" customFormat="1" x14ac:dyDescent="0.2">
      <c r="E1" s="727"/>
      <c r="F1" s="727"/>
      <c r="G1" s="727"/>
      <c r="H1" s="727"/>
      <c r="I1" s="727"/>
      <c r="J1" s="146" t="s">
        <v>64</v>
      </c>
    </row>
    <row r="2" spans="1:14" customFormat="1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</row>
    <row r="3" spans="1:14" customFormat="1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14" customFormat="1" ht="14.25" customHeight="1" x14ac:dyDescent="0.2"/>
    <row r="5" spans="1:14" ht="31.5" customHeight="1" x14ac:dyDescent="0.25">
      <c r="A5" s="840" t="s">
        <v>801</v>
      </c>
      <c r="B5" s="840"/>
      <c r="C5" s="840"/>
      <c r="D5" s="840"/>
      <c r="E5" s="840"/>
      <c r="F5" s="840"/>
      <c r="G5" s="840"/>
      <c r="H5" s="840"/>
      <c r="I5" s="840"/>
      <c r="J5" s="840"/>
    </row>
    <row r="6" spans="1:14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0.75" customHeight="1" x14ac:dyDescent="0.2"/>
    <row r="8" spans="1:14" x14ac:dyDescent="0.2">
      <c r="A8" s="726" t="s">
        <v>160</v>
      </c>
      <c r="B8" s="726"/>
      <c r="C8" s="848" t="s">
        <v>1047</v>
      </c>
      <c r="D8" s="848"/>
      <c r="E8" s="848"/>
      <c r="H8" s="828" t="s">
        <v>1049</v>
      </c>
      <c r="I8" s="828"/>
      <c r="J8" s="828"/>
    </row>
    <row r="9" spans="1:14" x14ac:dyDescent="0.2">
      <c r="A9" s="720" t="s">
        <v>2</v>
      </c>
      <c r="B9" s="720" t="s">
        <v>3</v>
      </c>
      <c r="C9" s="718" t="s">
        <v>802</v>
      </c>
      <c r="D9" s="739"/>
      <c r="E9" s="739"/>
      <c r="F9" s="719"/>
      <c r="G9" s="718" t="s">
        <v>106</v>
      </c>
      <c r="H9" s="739"/>
      <c r="I9" s="739"/>
      <c r="J9" s="719"/>
      <c r="N9" s="23"/>
    </row>
    <row r="10" spans="1:14" ht="64.5" customHeight="1" x14ac:dyDescent="0.2">
      <c r="A10" s="720"/>
      <c r="B10" s="720"/>
      <c r="C10" s="5" t="s">
        <v>182</v>
      </c>
      <c r="D10" s="5" t="s">
        <v>16</v>
      </c>
      <c r="E10" s="336" t="s">
        <v>823</v>
      </c>
      <c r="F10" s="7" t="s">
        <v>199</v>
      </c>
      <c r="G10" s="5" t="s">
        <v>182</v>
      </c>
      <c r="H10" s="27" t="s">
        <v>17</v>
      </c>
      <c r="I10" s="112" t="s">
        <v>714</v>
      </c>
      <c r="J10" s="5" t="s">
        <v>715</v>
      </c>
    </row>
    <row r="11" spans="1:14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8">
        <v>8</v>
      </c>
      <c r="I11" s="5">
        <v>9</v>
      </c>
      <c r="J11" s="5">
        <v>10</v>
      </c>
    </row>
    <row r="12" spans="1:14" x14ac:dyDescent="0.2">
      <c r="A12" s="19">
        <v>1</v>
      </c>
      <c r="B12" s="348" t="s">
        <v>891</v>
      </c>
      <c r="C12" s="348">
        <v>33</v>
      </c>
      <c r="D12" s="348">
        <v>7239</v>
      </c>
      <c r="E12" s="348">
        <v>234</v>
      </c>
      <c r="F12" s="402">
        <f>D12*E12</f>
        <v>1693926</v>
      </c>
      <c r="G12" s="348">
        <v>33</v>
      </c>
      <c r="H12" s="386">
        <v>1546787</v>
      </c>
      <c r="I12" s="386">
        <v>233</v>
      </c>
      <c r="J12" s="403">
        <f>H12/I12</f>
        <v>6638.5708154506437</v>
      </c>
    </row>
    <row r="13" spans="1:14" x14ac:dyDescent="0.2">
      <c r="A13" s="19">
        <v>2</v>
      </c>
      <c r="B13" s="269" t="s">
        <v>890</v>
      </c>
      <c r="C13" s="391">
        <v>16</v>
      </c>
      <c r="D13" s="391">
        <v>2211</v>
      </c>
      <c r="E13" s="391">
        <v>234</v>
      </c>
      <c r="F13" s="399">
        <f>D13*E13</f>
        <v>517374</v>
      </c>
      <c r="G13" s="391">
        <v>15</v>
      </c>
      <c r="H13" s="400">
        <v>490943</v>
      </c>
      <c r="I13" s="400">
        <v>231</v>
      </c>
      <c r="J13" s="401">
        <f>H13/I13</f>
        <v>2125.2943722943724</v>
      </c>
    </row>
    <row r="14" spans="1:14" x14ac:dyDescent="0.2">
      <c r="A14" s="19">
        <v>3</v>
      </c>
      <c r="B14" s="348" t="s">
        <v>892</v>
      </c>
      <c r="C14" s="348">
        <v>161</v>
      </c>
      <c r="D14" s="348">
        <v>23000</v>
      </c>
      <c r="E14" s="348">
        <v>240</v>
      </c>
      <c r="F14" s="402">
        <f>D14*E14</f>
        <v>5520000</v>
      </c>
      <c r="G14" s="348">
        <v>161</v>
      </c>
      <c r="H14" s="350">
        <v>5609922</v>
      </c>
      <c r="I14" s="350">
        <v>240</v>
      </c>
      <c r="J14" s="403">
        <f>H14/I14</f>
        <v>23374.674999999999</v>
      </c>
    </row>
    <row r="15" spans="1:14" x14ac:dyDescent="0.2">
      <c r="A15" s="19">
        <v>4</v>
      </c>
      <c r="B15" s="348"/>
      <c r="C15" s="348"/>
      <c r="D15" s="348"/>
      <c r="E15" s="348"/>
      <c r="F15" s="349"/>
      <c r="G15" s="348"/>
      <c r="H15" s="350"/>
      <c r="I15" s="350"/>
      <c r="J15" s="350"/>
    </row>
    <row r="16" spans="1:14" x14ac:dyDescent="0.2">
      <c r="A16" s="19">
        <v>5</v>
      </c>
      <c r="B16" s="20"/>
      <c r="C16" s="20"/>
      <c r="D16" s="20"/>
      <c r="E16" s="20"/>
      <c r="F16" s="29"/>
      <c r="G16" s="20"/>
      <c r="H16" s="30"/>
      <c r="I16" s="30"/>
      <c r="J16" s="30"/>
    </row>
    <row r="17" spans="1:10" x14ac:dyDescent="0.2">
      <c r="A17" s="21" t="s">
        <v>7</v>
      </c>
      <c r="B17" s="20"/>
      <c r="C17" s="20"/>
      <c r="D17" s="20"/>
      <c r="E17" s="20"/>
      <c r="F17" s="29"/>
      <c r="G17" s="20"/>
      <c r="H17" s="30"/>
      <c r="I17" s="30"/>
      <c r="J17" s="30"/>
    </row>
    <row r="18" spans="1:10" x14ac:dyDescent="0.2">
      <c r="A18" s="3" t="s">
        <v>18</v>
      </c>
      <c r="B18" s="31"/>
      <c r="C18" s="351">
        <f>SUM(C12:C17)</f>
        <v>210</v>
      </c>
      <c r="D18" s="351">
        <f t="shared" ref="D18:J18" si="0">SUM(D12:D17)</f>
        <v>32450</v>
      </c>
      <c r="E18" s="351">
        <v>236</v>
      </c>
      <c r="F18" s="351">
        <f t="shared" si="0"/>
        <v>7731300</v>
      </c>
      <c r="G18" s="351">
        <f t="shared" si="0"/>
        <v>209</v>
      </c>
      <c r="H18" s="351">
        <f t="shared" si="0"/>
        <v>7647652</v>
      </c>
      <c r="I18" s="351">
        <v>235</v>
      </c>
      <c r="J18" s="394">
        <f t="shared" si="0"/>
        <v>32138.540187745013</v>
      </c>
    </row>
    <row r="19" spans="1:10" x14ac:dyDescent="0.2">
      <c r="A19" s="847" t="s">
        <v>999</v>
      </c>
      <c r="B19" s="847"/>
      <c r="C19" s="847"/>
      <c r="D19" s="847"/>
      <c r="E19" s="847"/>
      <c r="F19" s="847"/>
      <c r="G19" s="847"/>
      <c r="H19" s="847"/>
      <c r="I19" s="23"/>
      <c r="J19" s="23"/>
    </row>
    <row r="20" spans="1:10" x14ac:dyDescent="0.2">
      <c r="A20" s="849" t="s">
        <v>716</v>
      </c>
      <c r="B20" s="849"/>
      <c r="C20" s="849"/>
      <c r="D20" s="849"/>
      <c r="E20" s="849"/>
      <c r="F20" s="849"/>
      <c r="G20" s="849"/>
      <c r="H20" s="849"/>
      <c r="I20" s="23"/>
      <c r="J20" s="23"/>
    </row>
    <row r="21" spans="1:10" x14ac:dyDescent="0.2">
      <c r="A21" s="13"/>
      <c r="B21" s="32"/>
      <c r="C21" s="32"/>
      <c r="D21" s="23"/>
      <c r="E21" s="23"/>
      <c r="F21" s="23"/>
      <c r="G21" s="23"/>
      <c r="H21" s="23"/>
      <c r="I21" s="23"/>
      <c r="J21" s="23"/>
    </row>
    <row r="22" spans="1:10" ht="15.75" customHeight="1" x14ac:dyDescent="0.2">
      <c r="A22" s="16" t="s">
        <v>12</v>
      </c>
      <c r="B22" s="16"/>
      <c r="C22" s="16"/>
      <c r="D22" s="16"/>
      <c r="E22" s="16"/>
      <c r="F22" s="16"/>
      <c r="G22" s="16"/>
      <c r="I22" s="751" t="s">
        <v>13</v>
      </c>
      <c r="J22" s="751"/>
    </row>
    <row r="23" spans="1:10" ht="12.75" customHeight="1" x14ac:dyDescent="0.2">
      <c r="A23" s="754" t="s">
        <v>14</v>
      </c>
      <c r="B23" s="754"/>
      <c r="C23" s="754"/>
      <c r="D23" s="754"/>
      <c r="E23" s="754"/>
      <c r="F23" s="754"/>
      <c r="G23" s="754"/>
      <c r="H23" s="754"/>
      <c r="I23" s="754"/>
      <c r="J23" s="754"/>
    </row>
    <row r="24" spans="1:10" ht="12.75" customHeight="1" x14ac:dyDescent="0.2">
      <c r="A24" s="754" t="s">
        <v>1050</v>
      </c>
      <c r="B24" s="754"/>
      <c r="C24" s="754"/>
      <c r="D24" s="754"/>
      <c r="E24" s="754"/>
      <c r="F24" s="754"/>
      <c r="G24" s="754"/>
      <c r="H24" s="754"/>
      <c r="I24" s="754"/>
      <c r="J24" s="754"/>
    </row>
    <row r="25" spans="1:10" x14ac:dyDescent="0.2">
      <c r="A25" s="16"/>
      <c r="B25" s="16"/>
      <c r="C25" s="16"/>
      <c r="E25" s="16"/>
      <c r="H25" s="726" t="s">
        <v>86</v>
      </c>
      <c r="I25" s="726"/>
      <c r="J25" s="726"/>
    </row>
    <row r="29" spans="1:10" x14ac:dyDescent="0.2">
      <c r="A29" s="850"/>
      <c r="B29" s="850"/>
      <c r="C29" s="850"/>
      <c r="D29" s="850"/>
      <c r="E29" s="850"/>
      <c r="F29" s="850"/>
      <c r="G29" s="850"/>
      <c r="H29" s="850"/>
      <c r="I29" s="850"/>
      <c r="J29" s="850"/>
    </row>
    <row r="31" spans="1:10" x14ac:dyDescent="0.2">
      <c r="A31" s="850"/>
      <c r="B31" s="850"/>
      <c r="C31" s="850"/>
      <c r="D31" s="850"/>
      <c r="E31" s="850"/>
      <c r="F31" s="850"/>
      <c r="G31" s="850"/>
      <c r="H31" s="850"/>
      <c r="I31" s="850"/>
      <c r="J31" s="850"/>
    </row>
  </sheetData>
  <mergeCells count="19">
    <mergeCell ref="A20:H20"/>
    <mergeCell ref="I22:J22"/>
    <mergeCell ref="H25:J25"/>
    <mergeCell ref="A31:J31"/>
    <mergeCell ref="A29:J29"/>
    <mergeCell ref="A23:J23"/>
    <mergeCell ref="A24:J24"/>
    <mergeCell ref="A19:H19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  <mergeCell ref="C8:E8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31"/>
  <sheetViews>
    <sheetView zoomScaleSheetLayoutView="90" workbookViewId="0">
      <selection activeCell="H18" sqref="H18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4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 x14ac:dyDescent="0.2">
      <c r="E1" s="727"/>
      <c r="F1" s="727"/>
      <c r="G1" s="727"/>
      <c r="H1" s="727"/>
      <c r="I1" s="727"/>
      <c r="J1" s="146" t="s">
        <v>359</v>
      </c>
    </row>
    <row r="2" spans="1:16" customFormat="1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</row>
    <row r="3" spans="1:16" customFormat="1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16" customFormat="1" ht="14.25" customHeight="1" x14ac:dyDescent="0.2"/>
    <row r="5" spans="1:16" ht="15.75" x14ac:dyDescent="0.25">
      <c r="A5" s="840" t="s">
        <v>803</v>
      </c>
      <c r="B5" s="840"/>
      <c r="C5" s="840"/>
      <c r="D5" s="840"/>
      <c r="E5" s="840"/>
      <c r="F5" s="840"/>
      <c r="G5" s="840"/>
      <c r="H5" s="840"/>
      <c r="I5" s="840"/>
      <c r="J5" s="840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726" t="s">
        <v>160</v>
      </c>
      <c r="B8" s="726"/>
      <c r="C8" s="848" t="s">
        <v>1047</v>
      </c>
      <c r="D8" s="848"/>
      <c r="E8" s="848"/>
      <c r="H8" s="828" t="s">
        <v>1049</v>
      </c>
      <c r="I8" s="828"/>
      <c r="J8" s="828"/>
    </row>
    <row r="9" spans="1:16" x14ac:dyDescent="0.2">
      <c r="A9" s="720" t="s">
        <v>2</v>
      </c>
      <c r="B9" s="720" t="s">
        <v>3</v>
      </c>
      <c r="C9" s="718" t="s">
        <v>802</v>
      </c>
      <c r="D9" s="739"/>
      <c r="E9" s="739"/>
      <c r="F9" s="719"/>
      <c r="G9" s="718" t="s">
        <v>106</v>
      </c>
      <c r="H9" s="739"/>
      <c r="I9" s="739"/>
      <c r="J9" s="719"/>
      <c r="O9" s="20"/>
      <c r="P9" s="23"/>
    </row>
    <row r="10" spans="1:16" ht="63.75" x14ac:dyDescent="0.2">
      <c r="A10" s="720"/>
      <c r="B10" s="720"/>
      <c r="C10" s="5" t="s">
        <v>182</v>
      </c>
      <c r="D10" s="5" t="s">
        <v>16</v>
      </c>
      <c r="E10" s="253" t="s">
        <v>823</v>
      </c>
      <c r="F10" s="7" t="s">
        <v>199</v>
      </c>
      <c r="G10" s="5" t="s">
        <v>182</v>
      </c>
      <c r="H10" s="27" t="s">
        <v>17</v>
      </c>
      <c r="I10" s="112" t="s">
        <v>714</v>
      </c>
      <c r="J10" s="5" t="s">
        <v>715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8">
        <v>8</v>
      </c>
      <c r="I11" s="5">
        <v>9</v>
      </c>
      <c r="J11" s="5">
        <v>10</v>
      </c>
    </row>
    <row r="12" spans="1:16" ht="14.25" x14ac:dyDescent="0.2">
      <c r="A12" s="19">
        <v>1</v>
      </c>
      <c r="B12" s="166" t="s">
        <v>891</v>
      </c>
      <c r="C12" s="380">
        <v>30</v>
      </c>
      <c r="D12" s="380">
        <v>4661</v>
      </c>
      <c r="E12" s="380">
        <v>234</v>
      </c>
      <c r="F12" s="404">
        <f>D12*E12</f>
        <v>1090674</v>
      </c>
      <c r="G12" s="380">
        <v>29</v>
      </c>
      <c r="H12" s="405">
        <v>935244</v>
      </c>
      <c r="I12" s="405">
        <v>233</v>
      </c>
      <c r="J12" s="406">
        <f>H12/I12</f>
        <v>4013.9227467811161</v>
      </c>
    </row>
    <row r="13" spans="1:16" x14ac:dyDescent="0.2">
      <c r="A13" s="19">
        <v>2</v>
      </c>
      <c r="B13" s="269" t="s">
        <v>890</v>
      </c>
      <c r="C13" s="391">
        <v>13</v>
      </c>
      <c r="D13" s="269">
        <v>1889</v>
      </c>
      <c r="E13" s="269">
        <v>234</v>
      </c>
      <c r="F13" s="399">
        <f>D13*E13</f>
        <v>442026</v>
      </c>
      <c r="G13" s="391">
        <v>11</v>
      </c>
      <c r="H13" s="400">
        <v>383283</v>
      </c>
      <c r="I13" s="400">
        <v>231</v>
      </c>
      <c r="J13" s="401">
        <f>H13/I13</f>
        <v>1659.2337662337663</v>
      </c>
    </row>
    <row r="14" spans="1:16" x14ac:dyDescent="0.2">
      <c r="A14" s="19">
        <v>3</v>
      </c>
      <c r="B14" s="348" t="s">
        <v>892</v>
      </c>
      <c r="C14" s="348">
        <v>119</v>
      </c>
      <c r="D14" s="348">
        <v>11000</v>
      </c>
      <c r="E14" s="348">
        <v>240</v>
      </c>
      <c r="F14" s="402">
        <f>D14*E14</f>
        <v>2640000</v>
      </c>
      <c r="G14" s="348">
        <v>119</v>
      </c>
      <c r="H14" s="350">
        <v>2455141</v>
      </c>
      <c r="I14" s="350">
        <v>240</v>
      </c>
      <c r="J14" s="403">
        <f>H14/I14</f>
        <v>10229.754166666668</v>
      </c>
    </row>
    <row r="15" spans="1:16" x14ac:dyDescent="0.2">
      <c r="A15" s="19">
        <v>4</v>
      </c>
      <c r="B15" s="20"/>
      <c r="C15" s="20"/>
      <c r="D15" s="20"/>
      <c r="E15" s="20"/>
      <c r="F15" s="29"/>
      <c r="G15" s="20"/>
      <c r="H15" s="30"/>
      <c r="I15" s="30"/>
      <c r="J15" s="30"/>
    </row>
    <row r="16" spans="1:16" x14ac:dyDescent="0.2">
      <c r="A16" s="19">
        <v>5</v>
      </c>
      <c r="B16" s="20"/>
      <c r="C16" s="20"/>
      <c r="D16" s="20"/>
      <c r="E16" s="20"/>
      <c r="F16" s="29"/>
      <c r="G16" s="20"/>
      <c r="H16" s="30"/>
      <c r="I16" s="30"/>
      <c r="J16" s="30"/>
    </row>
    <row r="17" spans="1:10" x14ac:dyDescent="0.2">
      <c r="A17" s="21" t="s">
        <v>7</v>
      </c>
      <c r="B17" s="20"/>
      <c r="C17" s="20"/>
      <c r="D17" s="20"/>
      <c r="E17" s="20"/>
      <c r="F17" s="29"/>
      <c r="G17" s="20"/>
      <c r="H17" s="30"/>
      <c r="I17" s="30"/>
      <c r="J17" s="30"/>
    </row>
    <row r="18" spans="1:10" x14ac:dyDescent="0.2">
      <c r="A18" s="3" t="s">
        <v>18</v>
      </c>
      <c r="B18" s="31"/>
      <c r="C18" s="351">
        <f>SUM(C12:C17)</f>
        <v>162</v>
      </c>
      <c r="D18" s="351">
        <f t="shared" ref="D18:J18" si="0">SUM(D12:D17)</f>
        <v>17550</v>
      </c>
      <c r="E18" s="351">
        <v>236</v>
      </c>
      <c r="F18" s="351">
        <f t="shared" si="0"/>
        <v>4172700</v>
      </c>
      <c r="G18" s="351">
        <f t="shared" si="0"/>
        <v>159</v>
      </c>
      <c r="H18" s="351">
        <f t="shared" si="0"/>
        <v>3773668</v>
      </c>
      <c r="I18" s="351">
        <v>235</v>
      </c>
      <c r="J18" s="394">
        <f t="shared" si="0"/>
        <v>15902.91067968155</v>
      </c>
    </row>
    <row r="19" spans="1:10" x14ac:dyDescent="0.2">
      <c r="A19" s="13"/>
      <c r="B19" s="32"/>
      <c r="C19" s="32"/>
      <c r="D19" s="23"/>
      <c r="E19" s="23"/>
      <c r="F19" s="23"/>
      <c r="G19" s="23"/>
      <c r="H19" s="23"/>
      <c r="I19" s="23"/>
      <c r="J19" s="23"/>
    </row>
    <row r="20" spans="1:10" x14ac:dyDescent="0.2">
      <c r="A20" s="849" t="s">
        <v>716</v>
      </c>
      <c r="B20" s="849"/>
      <c r="C20" s="849"/>
      <c r="D20" s="849"/>
      <c r="E20" s="849"/>
      <c r="F20" s="849"/>
      <c r="G20" s="849"/>
      <c r="H20" s="849"/>
      <c r="I20" s="23"/>
      <c r="J20" s="23"/>
    </row>
    <row r="21" spans="1:10" x14ac:dyDescent="0.2">
      <c r="A21" s="13"/>
      <c r="B21" s="32"/>
      <c r="C21" s="32"/>
      <c r="D21" s="23"/>
      <c r="E21" s="23"/>
      <c r="F21" s="23"/>
      <c r="G21" s="23"/>
      <c r="H21" s="23"/>
      <c r="I21" s="23"/>
      <c r="J21" s="23"/>
    </row>
    <row r="22" spans="1:10" ht="15.75" customHeight="1" x14ac:dyDescent="0.2">
      <c r="A22" s="16" t="s">
        <v>12</v>
      </c>
      <c r="B22" s="16"/>
      <c r="C22" s="16"/>
      <c r="D22" s="16"/>
      <c r="E22" s="16"/>
      <c r="F22" s="16"/>
      <c r="G22" s="16"/>
      <c r="I22" s="751" t="s">
        <v>13</v>
      </c>
      <c r="J22" s="751"/>
    </row>
    <row r="23" spans="1:10" ht="12.75" customHeight="1" x14ac:dyDescent="0.2">
      <c r="A23" s="754" t="s">
        <v>14</v>
      </c>
      <c r="B23" s="754"/>
      <c r="C23" s="754"/>
      <c r="D23" s="754"/>
      <c r="E23" s="754"/>
      <c r="F23" s="754"/>
      <c r="G23" s="754"/>
      <c r="H23" s="754"/>
      <c r="I23" s="754"/>
      <c r="J23" s="754"/>
    </row>
    <row r="24" spans="1:10" ht="12.75" customHeight="1" x14ac:dyDescent="0.2">
      <c r="A24" s="754" t="s">
        <v>1050</v>
      </c>
      <c r="B24" s="754"/>
      <c r="C24" s="754"/>
      <c r="D24" s="754"/>
      <c r="E24" s="754"/>
      <c r="F24" s="754"/>
      <c r="G24" s="754"/>
      <c r="H24" s="754"/>
      <c r="I24" s="754"/>
      <c r="J24" s="754"/>
    </row>
    <row r="25" spans="1:10" x14ac:dyDescent="0.2">
      <c r="A25" s="16"/>
      <c r="B25" s="16"/>
      <c r="C25" s="16"/>
      <c r="E25" s="16"/>
      <c r="H25" s="726" t="s">
        <v>86</v>
      </c>
      <c r="I25" s="726"/>
      <c r="J25" s="726"/>
    </row>
    <row r="29" spans="1:10" x14ac:dyDescent="0.2">
      <c r="A29" s="850"/>
      <c r="B29" s="850"/>
      <c r="C29" s="850"/>
      <c r="D29" s="850"/>
      <c r="E29" s="850"/>
      <c r="F29" s="850"/>
      <c r="G29" s="850"/>
      <c r="H29" s="850"/>
      <c r="I29" s="850"/>
      <c r="J29" s="850"/>
    </row>
    <row r="31" spans="1:10" x14ac:dyDescent="0.2">
      <c r="A31" s="850"/>
      <c r="B31" s="850"/>
      <c r="C31" s="850"/>
      <c r="D31" s="850"/>
      <c r="E31" s="850"/>
      <c r="F31" s="850"/>
      <c r="G31" s="850"/>
      <c r="H31" s="850"/>
      <c r="I31" s="850"/>
      <c r="J31" s="850"/>
    </row>
  </sheetData>
  <mergeCells count="18">
    <mergeCell ref="A24:J24"/>
    <mergeCell ref="H25:J25"/>
    <mergeCell ref="A29:J29"/>
    <mergeCell ref="A31:J31"/>
    <mergeCell ref="A9:A10"/>
    <mergeCell ref="B9:B10"/>
    <mergeCell ref="C9:F9"/>
    <mergeCell ref="G9:J9"/>
    <mergeCell ref="I22:J22"/>
    <mergeCell ref="A23:J23"/>
    <mergeCell ref="A20:H20"/>
    <mergeCell ref="E1:I1"/>
    <mergeCell ref="A2:J2"/>
    <mergeCell ref="A3:J3"/>
    <mergeCell ref="A5:J5"/>
    <mergeCell ref="A8:B8"/>
    <mergeCell ref="H8:J8"/>
    <mergeCell ref="C8:E8"/>
  </mergeCells>
  <printOptions horizontalCentered="1" verticalCentered="1"/>
  <pageMargins left="0.70866141732283505" right="0.70866141732283505" top="0.23622047244094499" bottom="0" header="0.31496062992126" footer="0.31496062992126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33"/>
  <sheetViews>
    <sheetView view="pageBreakPreview" zoomScale="90" zoomScaleSheetLayoutView="90" workbookViewId="0">
      <selection activeCell="E27" sqref="E27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 x14ac:dyDescent="0.2">
      <c r="E1" s="727"/>
      <c r="F1" s="727"/>
      <c r="G1" s="727"/>
      <c r="H1" s="727"/>
      <c r="I1" s="727"/>
      <c r="J1" s="146" t="s">
        <v>361</v>
      </c>
    </row>
    <row r="2" spans="1:16" customFormat="1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</row>
    <row r="3" spans="1:16" customFormat="1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16" customFormat="1" ht="14.25" customHeight="1" x14ac:dyDescent="0.2"/>
    <row r="5" spans="1:16" ht="19.5" customHeight="1" x14ac:dyDescent="0.25">
      <c r="A5" s="840" t="s">
        <v>804</v>
      </c>
      <c r="B5" s="840"/>
      <c r="C5" s="840"/>
      <c r="D5" s="840"/>
      <c r="E5" s="840"/>
      <c r="F5" s="840"/>
      <c r="G5" s="840"/>
      <c r="H5" s="840"/>
      <c r="I5" s="840"/>
      <c r="J5" s="840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726" t="s">
        <v>160</v>
      </c>
      <c r="B8" s="726"/>
      <c r="C8" s="848" t="s">
        <v>1047</v>
      </c>
      <c r="D8" s="848"/>
      <c r="E8" s="848"/>
      <c r="H8" s="828" t="s">
        <v>1049</v>
      </c>
      <c r="I8" s="828"/>
      <c r="J8" s="828"/>
    </row>
    <row r="9" spans="1:16" x14ac:dyDescent="0.2">
      <c r="A9" s="720" t="s">
        <v>2</v>
      </c>
      <c r="B9" s="720" t="s">
        <v>3</v>
      </c>
      <c r="C9" s="718" t="s">
        <v>805</v>
      </c>
      <c r="D9" s="739"/>
      <c r="E9" s="739"/>
      <c r="F9" s="719"/>
      <c r="G9" s="718" t="s">
        <v>106</v>
      </c>
      <c r="H9" s="739"/>
      <c r="I9" s="739"/>
      <c r="J9" s="719"/>
      <c r="O9" s="20"/>
      <c r="P9" s="23"/>
    </row>
    <row r="10" spans="1:16" ht="77.45" customHeight="1" x14ac:dyDescent="0.2">
      <c r="A10" s="720"/>
      <c r="B10" s="720"/>
      <c r="C10" s="5" t="s">
        <v>182</v>
      </c>
      <c r="D10" s="5" t="s">
        <v>16</v>
      </c>
      <c r="E10" s="253" t="s">
        <v>823</v>
      </c>
      <c r="F10" s="7" t="s">
        <v>199</v>
      </c>
      <c r="G10" s="5" t="s">
        <v>182</v>
      </c>
      <c r="H10" s="27" t="s">
        <v>17</v>
      </c>
      <c r="I10" s="112" t="s">
        <v>714</v>
      </c>
      <c r="J10" s="5" t="s">
        <v>715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8">
        <v>8</v>
      </c>
      <c r="I11" s="5">
        <v>9</v>
      </c>
      <c r="J11" s="5">
        <v>10</v>
      </c>
    </row>
    <row r="12" spans="1:16" x14ac:dyDescent="0.2">
      <c r="A12" s="19">
        <v>1</v>
      </c>
      <c r="B12" s="20"/>
      <c r="C12" s="20"/>
      <c r="D12" s="20"/>
      <c r="E12" s="20"/>
      <c r="F12" s="111"/>
      <c r="G12" s="20"/>
      <c r="H12" s="30"/>
      <c r="I12" s="30"/>
      <c r="J12" s="30"/>
    </row>
    <row r="13" spans="1:16" x14ac:dyDescent="0.2">
      <c r="A13" s="19">
        <v>2</v>
      </c>
      <c r="B13" s="20"/>
      <c r="C13" s="20"/>
      <c r="D13" s="20"/>
      <c r="E13" s="20"/>
      <c r="F13" s="29"/>
      <c r="G13" s="20"/>
      <c r="H13" s="30"/>
      <c r="I13" s="30"/>
      <c r="J13" s="30"/>
    </row>
    <row r="14" spans="1:16" x14ac:dyDescent="0.2">
      <c r="A14" s="19">
        <v>3</v>
      </c>
      <c r="B14" s="20"/>
      <c r="C14" s="20"/>
      <c r="D14" s="20"/>
      <c r="E14" s="851" t="s">
        <v>894</v>
      </c>
      <c r="F14" s="852"/>
      <c r="G14" s="852"/>
      <c r="H14" s="853"/>
      <c r="I14" s="30"/>
      <c r="J14" s="30"/>
    </row>
    <row r="15" spans="1:16" x14ac:dyDescent="0.2">
      <c r="A15" s="19">
        <v>4</v>
      </c>
      <c r="B15" s="20"/>
      <c r="C15" s="20"/>
      <c r="D15" s="20"/>
      <c r="E15" s="854"/>
      <c r="F15" s="855"/>
      <c r="G15" s="855"/>
      <c r="H15" s="856"/>
      <c r="I15" s="30"/>
      <c r="J15" s="30"/>
    </row>
    <row r="16" spans="1:16" x14ac:dyDescent="0.2">
      <c r="A16" s="19">
        <v>5</v>
      </c>
      <c r="B16" s="20"/>
      <c r="C16" s="20"/>
      <c r="D16" s="20"/>
      <c r="E16" s="854"/>
      <c r="F16" s="855"/>
      <c r="G16" s="855"/>
      <c r="H16" s="856"/>
      <c r="I16" s="30"/>
      <c r="J16" s="30"/>
    </row>
    <row r="17" spans="1:10" x14ac:dyDescent="0.2">
      <c r="A17" s="19">
        <v>6</v>
      </c>
      <c r="B17" s="20"/>
      <c r="C17" s="20"/>
      <c r="D17" s="20"/>
      <c r="E17" s="857"/>
      <c r="F17" s="858"/>
      <c r="G17" s="858"/>
      <c r="H17" s="859"/>
      <c r="I17" s="30"/>
      <c r="J17" s="30"/>
    </row>
    <row r="18" spans="1:10" x14ac:dyDescent="0.2">
      <c r="A18" s="19">
        <v>7</v>
      </c>
      <c r="B18" s="20"/>
      <c r="C18" s="20"/>
      <c r="D18" s="20"/>
      <c r="E18" s="20"/>
      <c r="F18" s="29"/>
      <c r="G18" s="20"/>
      <c r="H18" s="30"/>
      <c r="I18" s="30"/>
      <c r="J18" s="30"/>
    </row>
    <row r="19" spans="1:10" x14ac:dyDescent="0.2">
      <c r="A19" s="21" t="s">
        <v>7</v>
      </c>
      <c r="B19" s="20"/>
      <c r="C19" s="20"/>
      <c r="D19" s="20"/>
      <c r="E19" s="20"/>
      <c r="F19" s="29"/>
      <c r="G19" s="20"/>
      <c r="H19" s="30"/>
      <c r="I19" s="30"/>
      <c r="J19" s="30"/>
    </row>
    <row r="20" spans="1:10" x14ac:dyDescent="0.2">
      <c r="A20" s="3" t="s">
        <v>18</v>
      </c>
      <c r="B20" s="31"/>
      <c r="C20" s="31"/>
      <c r="D20" s="20"/>
      <c r="E20" s="20"/>
      <c r="F20" s="29"/>
      <c r="G20" s="20"/>
      <c r="H20" s="30"/>
      <c r="I20" s="30"/>
      <c r="J20" s="30"/>
    </row>
    <row r="21" spans="1:10" x14ac:dyDescent="0.2">
      <c r="A21" s="13"/>
      <c r="B21" s="32"/>
      <c r="C21" s="32"/>
      <c r="D21" s="23"/>
      <c r="E21" s="23"/>
      <c r="F21" s="23"/>
      <c r="G21" s="23"/>
      <c r="H21" s="23"/>
      <c r="I21" s="23"/>
      <c r="J21" s="23"/>
    </row>
    <row r="22" spans="1:10" x14ac:dyDescent="0.2">
      <c r="A22" s="849" t="s">
        <v>716</v>
      </c>
      <c r="B22" s="849"/>
      <c r="C22" s="849"/>
      <c r="D22" s="849"/>
      <c r="E22" s="849"/>
      <c r="F22" s="849"/>
      <c r="G22" s="849"/>
      <c r="H22" s="849"/>
      <c r="I22" s="23"/>
      <c r="J22" s="23"/>
    </row>
    <row r="23" spans="1:10" x14ac:dyDescent="0.2">
      <c r="A23" s="13"/>
      <c r="B23" s="32"/>
      <c r="C23" s="32"/>
      <c r="D23" s="23"/>
      <c r="E23" s="23"/>
      <c r="F23" s="23"/>
      <c r="G23" s="23"/>
      <c r="H23" s="23"/>
      <c r="I23" s="23"/>
      <c r="J23" s="23"/>
    </row>
    <row r="24" spans="1:10" ht="15.75" customHeight="1" x14ac:dyDescent="0.2">
      <c r="A24" s="16" t="s">
        <v>12</v>
      </c>
      <c r="B24" s="16"/>
      <c r="C24" s="16"/>
      <c r="D24" s="16"/>
      <c r="E24" s="16"/>
      <c r="F24" s="16"/>
      <c r="G24" s="16"/>
      <c r="I24" s="751" t="s">
        <v>13</v>
      </c>
      <c r="J24" s="751"/>
    </row>
    <row r="25" spans="1:10" ht="12.75" customHeight="1" x14ac:dyDescent="0.2">
      <c r="A25" s="754" t="s">
        <v>14</v>
      </c>
      <c r="B25" s="754"/>
      <c r="C25" s="754"/>
      <c r="D25" s="754"/>
      <c r="E25" s="754"/>
      <c r="F25" s="754"/>
      <c r="G25" s="754"/>
      <c r="H25" s="754"/>
      <c r="I25" s="754"/>
      <c r="J25" s="754"/>
    </row>
    <row r="26" spans="1:10" ht="12.75" customHeight="1" x14ac:dyDescent="0.2">
      <c r="A26" s="754" t="s">
        <v>1050</v>
      </c>
      <c r="B26" s="754"/>
      <c r="C26" s="754"/>
      <c r="D26" s="754"/>
      <c r="E26" s="754"/>
      <c r="F26" s="754"/>
      <c r="G26" s="754"/>
      <c r="H26" s="754"/>
      <c r="I26" s="754"/>
      <c r="J26" s="754"/>
    </row>
    <row r="27" spans="1:10" x14ac:dyDescent="0.2">
      <c r="A27" s="16"/>
      <c r="B27" s="16"/>
      <c r="C27" s="16"/>
      <c r="E27" s="16"/>
      <c r="H27" s="726" t="s">
        <v>86</v>
      </c>
      <c r="I27" s="726"/>
      <c r="J27" s="726"/>
    </row>
    <row r="31" spans="1:10" x14ac:dyDescent="0.2">
      <c r="A31" s="850"/>
      <c r="B31" s="850"/>
      <c r="C31" s="850"/>
      <c r="D31" s="850"/>
      <c r="E31" s="850"/>
      <c r="F31" s="850"/>
      <c r="G31" s="850"/>
      <c r="H31" s="850"/>
      <c r="I31" s="850"/>
      <c r="J31" s="850"/>
    </row>
    <row r="33" spans="1:10" x14ac:dyDescent="0.2">
      <c r="A33" s="850"/>
      <c r="B33" s="850"/>
      <c r="C33" s="850"/>
      <c r="D33" s="850"/>
      <c r="E33" s="850"/>
      <c r="F33" s="850"/>
      <c r="G33" s="850"/>
      <c r="H33" s="850"/>
      <c r="I33" s="850"/>
      <c r="J33" s="850"/>
    </row>
  </sheetData>
  <mergeCells count="19">
    <mergeCell ref="E1:I1"/>
    <mergeCell ref="A2:J2"/>
    <mergeCell ref="A3:J3"/>
    <mergeCell ref="A5:J5"/>
    <mergeCell ref="A8:B8"/>
    <mergeCell ref="H8:J8"/>
    <mergeCell ref="C8:E8"/>
    <mergeCell ref="A26:J26"/>
    <mergeCell ref="H27:J27"/>
    <mergeCell ref="A31:J31"/>
    <mergeCell ref="A33:J33"/>
    <mergeCell ref="A9:A10"/>
    <mergeCell ref="B9:B10"/>
    <mergeCell ref="C9:F9"/>
    <mergeCell ref="G9:J9"/>
    <mergeCell ref="I24:J24"/>
    <mergeCell ref="A25:J25"/>
    <mergeCell ref="A22:H22"/>
    <mergeCell ref="E14:H17"/>
  </mergeCells>
  <printOptions horizontalCentered="1" verticalCentered="1"/>
  <pageMargins left="0.70866141732283505" right="0.70866141732283505" top="0.23622047244094499" bottom="0" header="0.31496062992126" footer="0.31496062992126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32"/>
  <sheetViews>
    <sheetView view="pageBreakPreview" zoomScale="90" zoomScaleSheetLayoutView="90" workbookViewId="0">
      <selection activeCell="E27" sqref="E27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 x14ac:dyDescent="0.2">
      <c r="E1" s="727"/>
      <c r="F1" s="727"/>
      <c r="G1" s="727"/>
      <c r="H1" s="727"/>
      <c r="I1" s="727"/>
      <c r="J1" s="146" t="s">
        <v>360</v>
      </c>
    </row>
    <row r="2" spans="1:16" customFormat="1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</row>
    <row r="3" spans="1:16" customFormat="1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16" customFormat="1" ht="14.25" customHeight="1" x14ac:dyDescent="0.2"/>
    <row r="5" spans="1:16" ht="31.5" customHeight="1" x14ac:dyDescent="0.25">
      <c r="A5" s="840" t="s">
        <v>806</v>
      </c>
      <c r="B5" s="840"/>
      <c r="C5" s="840"/>
      <c r="D5" s="840"/>
      <c r="E5" s="840"/>
      <c r="F5" s="840"/>
      <c r="G5" s="840"/>
      <c r="H5" s="840"/>
      <c r="I5" s="840"/>
      <c r="J5" s="840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726" t="s">
        <v>160</v>
      </c>
      <c r="B8" s="726"/>
      <c r="C8" s="848" t="s">
        <v>1047</v>
      </c>
      <c r="D8" s="848"/>
      <c r="E8" s="848"/>
      <c r="H8" s="828" t="s">
        <v>1049</v>
      </c>
      <c r="I8" s="828"/>
      <c r="J8" s="828"/>
    </row>
    <row r="9" spans="1:16" x14ac:dyDescent="0.2">
      <c r="A9" s="720" t="s">
        <v>2</v>
      </c>
      <c r="B9" s="720" t="s">
        <v>3</v>
      </c>
      <c r="C9" s="718" t="s">
        <v>802</v>
      </c>
      <c r="D9" s="739"/>
      <c r="E9" s="739"/>
      <c r="F9" s="719"/>
      <c r="G9" s="718" t="s">
        <v>106</v>
      </c>
      <c r="H9" s="739"/>
      <c r="I9" s="739"/>
      <c r="J9" s="719"/>
      <c r="O9" s="20"/>
      <c r="P9" s="23"/>
    </row>
    <row r="10" spans="1:16" ht="53.25" customHeight="1" x14ac:dyDescent="0.2">
      <c r="A10" s="720"/>
      <c r="B10" s="720"/>
      <c r="C10" s="5" t="s">
        <v>182</v>
      </c>
      <c r="D10" s="5" t="s">
        <v>16</v>
      </c>
      <c r="E10" s="253" t="s">
        <v>362</v>
      </c>
      <c r="F10" s="7" t="s">
        <v>199</v>
      </c>
      <c r="G10" s="5" t="s">
        <v>182</v>
      </c>
      <c r="H10" s="27" t="s">
        <v>17</v>
      </c>
      <c r="I10" s="112" t="s">
        <v>714</v>
      </c>
      <c r="J10" s="5" t="s">
        <v>715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8">
        <v>8</v>
      </c>
      <c r="I11" s="5">
        <v>9</v>
      </c>
      <c r="J11" s="5">
        <v>10</v>
      </c>
    </row>
    <row r="12" spans="1:16" x14ac:dyDescent="0.2">
      <c r="A12" s="19">
        <v>1</v>
      </c>
      <c r="B12" s="20"/>
      <c r="C12" s="20"/>
      <c r="D12" s="20"/>
      <c r="E12" s="20"/>
      <c r="F12" s="111"/>
      <c r="G12" s="20"/>
      <c r="H12" s="30"/>
      <c r="I12" s="30"/>
      <c r="J12" s="30"/>
    </row>
    <row r="13" spans="1:16" x14ac:dyDescent="0.2">
      <c r="A13" s="19">
        <v>2</v>
      </c>
      <c r="B13" s="20"/>
      <c r="C13" s="20"/>
      <c r="D13" s="20"/>
      <c r="E13" s="860" t="s">
        <v>894</v>
      </c>
      <c r="F13" s="861"/>
      <c r="G13" s="862"/>
      <c r="H13" s="30"/>
      <c r="I13" s="30"/>
      <c r="J13" s="30"/>
    </row>
    <row r="14" spans="1:16" x14ac:dyDescent="0.2">
      <c r="A14" s="19">
        <v>3</v>
      </c>
      <c r="B14" s="20"/>
      <c r="C14" s="20"/>
      <c r="D14" s="20"/>
      <c r="E14" s="863"/>
      <c r="F14" s="864"/>
      <c r="G14" s="865"/>
      <c r="H14" s="30"/>
      <c r="I14" s="30"/>
      <c r="J14" s="30"/>
    </row>
    <row r="15" spans="1:16" x14ac:dyDescent="0.2">
      <c r="A15" s="19">
        <v>4</v>
      </c>
      <c r="B15" s="20"/>
      <c r="C15" s="20"/>
      <c r="D15" s="20"/>
      <c r="E15" s="863"/>
      <c r="F15" s="864"/>
      <c r="G15" s="865"/>
      <c r="H15" s="30"/>
      <c r="I15" s="30"/>
      <c r="J15" s="30"/>
    </row>
    <row r="16" spans="1:16" x14ac:dyDescent="0.2">
      <c r="A16" s="19">
        <v>5</v>
      </c>
      <c r="B16" s="20"/>
      <c r="C16" s="20"/>
      <c r="D16" s="20"/>
      <c r="E16" s="866"/>
      <c r="F16" s="867"/>
      <c r="G16" s="868"/>
      <c r="H16" s="30"/>
      <c r="I16" s="30"/>
      <c r="J16" s="30"/>
    </row>
    <row r="17" spans="1:10" x14ac:dyDescent="0.2">
      <c r="A17" s="19">
        <v>6</v>
      </c>
      <c r="B17" s="20"/>
      <c r="C17" s="20"/>
      <c r="D17" s="20"/>
      <c r="E17" s="20"/>
      <c r="F17" s="29"/>
      <c r="G17" s="20"/>
      <c r="H17" s="30"/>
      <c r="I17" s="30"/>
      <c r="J17" s="30"/>
    </row>
    <row r="18" spans="1:10" x14ac:dyDescent="0.2">
      <c r="A18" s="21" t="s">
        <v>7</v>
      </c>
      <c r="B18" s="20"/>
      <c r="C18" s="20"/>
      <c r="D18" s="20"/>
      <c r="E18" s="20"/>
      <c r="F18" s="29"/>
      <c r="G18" s="20"/>
      <c r="H18" s="30"/>
      <c r="I18" s="30"/>
      <c r="J18" s="30"/>
    </row>
    <row r="19" spans="1:10" x14ac:dyDescent="0.2">
      <c r="A19" s="3" t="s">
        <v>18</v>
      </c>
      <c r="B19" s="31"/>
      <c r="C19" s="31"/>
      <c r="D19" s="20"/>
      <c r="E19" s="20"/>
      <c r="F19" s="29"/>
      <c r="G19" s="20"/>
      <c r="H19" s="30"/>
      <c r="I19" s="30"/>
      <c r="J19" s="30"/>
    </row>
    <row r="20" spans="1:10" x14ac:dyDescent="0.2">
      <c r="A20" s="13"/>
      <c r="B20" s="32"/>
      <c r="C20" s="32"/>
      <c r="D20" s="23"/>
      <c r="E20" s="23"/>
      <c r="F20" s="23"/>
      <c r="G20" s="23"/>
      <c r="H20" s="23"/>
      <c r="I20" s="23"/>
      <c r="J20" s="23"/>
    </row>
    <row r="21" spans="1:10" x14ac:dyDescent="0.2">
      <c r="A21" s="849" t="s">
        <v>716</v>
      </c>
      <c r="B21" s="849"/>
      <c r="C21" s="849"/>
      <c r="D21" s="849"/>
      <c r="E21" s="849"/>
      <c r="F21" s="849"/>
      <c r="G21" s="849"/>
      <c r="H21" s="849"/>
      <c r="I21" s="23"/>
      <c r="J21" s="23"/>
    </row>
    <row r="22" spans="1:10" x14ac:dyDescent="0.2">
      <c r="A22" s="13"/>
      <c r="B22" s="32"/>
      <c r="C22" s="32"/>
      <c r="D22" s="23"/>
      <c r="E22" s="23"/>
      <c r="F22" s="23"/>
      <c r="G22" s="23"/>
      <c r="H22" s="23"/>
      <c r="I22" s="23"/>
      <c r="J22" s="23"/>
    </row>
    <row r="23" spans="1:10" ht="15.75" customHeight="1" x14ac:dyDescent="0.2">
      <c r="A23" s="16" t="s">
        <v>12</v>
      </c>
      <c r="B23" s="16"/>
      <c r="C23" s="16"/>
      <c r="D23" s="16"/>
      <c r="E23" s="16"/>
      <c r="F23" s="16"/>
      <c r="G23" s="16"/>
      <c r="I23" s="751" t="s">
        <v>13</v>
      </c>
      <c r="J23" s="751"/>
    </row>
    <row r="24" spans="1:10" ht="12.75" customHeight="1" x14ac:dyDescent="0.2">
      <c r="A24" s="754" t="s">
        <v>14</v>
      </c>
      <c r="B24" s="754"/>
      <c r="C24" s="754"/>
      <c r="D24" s="754"/>
      <c r="E24" s="754"/>
      <c r="F24" s="754"/>
      <c r="G24" s="754"/>
      <c r="H24" s="754"/>
      <c r="I24" s="754"/>
      <c r="J24" s="754"/>
    </row>
    <row r="25" spans="1:10" ht="12.75" customHeight="1" x14ac:dyDescent="0.2">
      <c r="A25" s="754" t="s">
        <v>1050</v>
      </c>
      <c r="B25" s="754"/>
      <c r="C25" s="754"/>
      <c r="D25" s="754"/>
      <c r="E25" s="754"/>
      <c r="F25" s="754"/>
      <c r="G25" s="754"/>
      <c r="H25" s="754"/>
      <c r="I25" s="754"/>
      <c r="J25" s="754"/>
    </row>
    <row r="26" spans="1:10" x14ac:dyDescent="0.2">
      <c r="A26" s="16"/>
      <c r="B26" s="16"/>
      <c r="C26" s="16"/>
      <c r="E26" s="16"/>
      <c r="H26" s="726" t="s">
        <v>86</v>
      </c>
      <c r="I26" s="726"/>
      <c r="J26" s="726"/>
    </row>
    <row r="30" spans="1:10" x14ac:dyDescent="0.2">
      <c r="A30" s="850"/>
      <c r="B30" s="850"/>
      <c r="C30" s="850"/>
      <c r="D30" s="850"/>
      <c r="E30" s="850"/>
      <c r="F30" s="850"/>
      <c r="G30" s="850"/>
      <c r="H30" s="850"/>
      <c r="I30" s="850"/>
      <c r="J30" s="850"/>
    </row>
    <row r="32" spans="1:10" x14ac:dyDescent="0.2">
      <c r="A32" s="850"/>
      <c r="B32" s="850"/>
      <c r="C32" s="850"/>
      <c r="D32" s="850"/>
      <c r="E32" s="850"/>
      <c r="F32" s="850"/>
      <c r="G32" s="850"/>
      <c r="H32" s="850"/>
      <c r="I32" s="850"/>
      <c r="J32" s="850"/>
    </row>
  </sheetData>
  <mergeCells count="19">
    <mergeCell ref="A25:J25"/>
    <mergeCell ref="H26:J26"/>
    <mergeCell ref="A30:J30"/>
    <mergeCell ref="A32:J32"/>
    <mergeCell ref="A9:A10"/>
    <mergeCell ref="B9:B10"/>
    <mergeCell ref="C9:F9"/>
    <mergeCell ref="G9:J9"/>
    <mergeCell ref="I23:J23"/>
    <mergeCell ref="A24:J24"/>
    <mergeCell ref="A21:H21"/>
    <mergeCell ref="E13:G16"/>
    <mergeCell ref="E1:I1"/>
    <mergeCell ref="A2:J2"/>
    <mergeCell ref="A3:J3"/>
    <mergeCell ref="A5:J5"/>
    <mergeCell ref="A8:B8"/>
    <mergeCell ref="H8:J8"/>
    <mergeCell ref="C8:E8"/>
  </mergeCells>
  <printOptions horizontalCentered="1" verticalCentered="1"/>
  <pageMargins left="0.70866141732283505" right="0.70866141732283505" top="0.23622047244094499" bottom="0" header="0.31496062992126" footer="0.31496062992126"/>
  <pageSetup paperSize="9" scale="9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33"/>
  <sheetViews>
    <sheetView view="pageBreakPreview" zoomScale="78" zoomScaleSheetLayoutView="78" workbookViewId="0">
      <selection activeCell="E27" sqref="E27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 x14ac:dyDescent="0.2">
      <c r="E1" s="727"/>
      <c r="F1" s="727"/>
      <c r="G1" s="727"/>
      <c r="H1" s="727"/>
      <c r="I1" s="727"/>
      <c r="J1" s="146" t="s">
        <v>430</v>
      </c>
    </row>
    <row r="2" spans="1:16" customFormat="1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</row>
    <row r="3" spans="1:16" customFormat="1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16" customFormat="1" ht="14.25" customHeight="1" x14ac:dyDescent="0.2"/>
    <row r="5" spans="1:16" ht="31.5" customHeight="1" x14ac:dyDescent="0.25">
      <c r="A5" s="840" t="s">
        <v>807</v>
      </c>
      <c r="B5" s="840"/>
      <c r="C5" s="840"/>
      <c r="D5" s="840"/>
      <c r="E5" s="840"/>
      <c r="F5" s="840"/>
      <c r="G5" s="840"/>
      <c r="H5" s="840"/>
      <c r="I5" s="840"/>
      <c r="J5" s="840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726" t="s">
        <v>160</v>
      </c>
      <c r="B8" s="726"/>
      <c r="C8" s="848" t="s">
        <v>1047</v>
      </c>
      <c r="D8" s="848"/>
      <c r="E8" s="848"/>
      <c r="H8" s="828" t="s">
        <v>1049</v>
      </c>
      <c r="I8" s="828"/>
      <c r="J8" s="828"/>
    </row>
    <row r="9" spans="1:16" x14ac:dyDescent="0.2">
      <c r="A9" s="720" t="s">
        <v>2</v>
      </c>
      <c r="B9" s="720" t="s">
        <v>3</v>
      </c>
      <c r="C9" s="718" t="s">
        <v>802</v>
      </c>
      <c r="D9" s="739"/>
      <c r="E9" s="739"/>
      <c r="F9" s="719"/>
      <c r="G9" s="718" t="s">
        <v>106</v>
      </c>
      <c r="H9" s="739"/>
      <c r="I9" s="739"/>
      <c r="J9" s="719"/>
      <c r="O9" s="20"/>
      <c r="P9" s="23"/>
    </row>
    <row r="10" spans="1:16" ht="53.25" customHeight="1" x14ac:dyDescent="0.2">
      <c r="A10" s="720"/>
      <c r="B10" s="720"/>
      <c r="C10" s="5" t="s">
        <v>182</v>
      </c>
      <c r="D10" s="5" t="s">
        <v>16</v>
      </c>
      <c r="E10" s="253" t="s">
        <v>363</v>
      </c>
      <c r="F10" s="7" t="s">
        <v>199</v>
      </c>
      <c r="G10" s="5" t="s">
        <v>182</v>
      </c>
      <c r="H10" s="27" t="s">
        <v>17</v>
      </c>
      <c r="I10" s="112" t="s">
        <v>714</v>
      </c>
      <c r="J10" s="5" t="s">
        <v>715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8">
        <v>8</v>
      </c>
      <c r="I11" s="5">
        <v>9</v>
      </c>
      <c r="J11" s="5">
        <v>10</v>
      </c>
    </row>
    <row r="12" spans="1:16" x14ac:dyDescent="0.2">
      <c r="A12" s="19">
        <v>1</v>
      </c>
      <c r="B12" s="20"/>
      <c r="C12" s="20"/>
      <c r="D12" s="20"/>
      <c r="E12" s="20"/>
      <c r="F12" s="111"/>
      <c r="G12" s="20"/>
      <c r="H12" s="30"/>
      <c r="I12" s="30"/>
      <c r="J12" s="30"/>
    </row>
    <row r="13" spans="1:16" x14ac:dyDescent="0.2">
      <c r="A13" s="19">
        <v>2</v>
      </c>
      <c r="B13" s="20"/>
      <c r="C13" s="20"/>
      <c r="D13" s="20"/>
      <c r="E13" s="860" t="s">
        <v>895</v>
      </c>
      <c r="F13" s="861"/>
      <c r="G13" s="862"/>
      <c r="H13" s="30"/>
      <c r="I13" s="30"/>
      <c r="J13" s="30"/>
    </row>
    <row r="14" spans="1:16" x14ac:dyDescent="0.2">
      <c r="A14" s="19">
        <v>3</v>
      </c>
      <c r="B14" s="20"/>
      <c r="C14" s="20"/>
      <c r="D14" s="20"/>
      <c r="E14" s="863"/>
      <c r="F14" s="864"/>
      <c r="G14" s="865"/>
      <c r="H14" s="30"/>
      <c r="I14" s="30"/>
      <c r="J14" s="30"/>
    </row>
    <row r="15" spans="1:16" x14ac:dyDescent="0.2">
      <c r="A15" s="19">
        <v>4</v>
      </c>
      <c r="B15" s="20"/>
      <c r="C15" s="20"/>
      <c r="D15" s="20"/>
      <c r="E15" s="863"/>
      <c r="F15" s="864"/>
      <c r="G15" s="865"/>
      <c r="H15" s="30"/>
      <c r="I15" s="30"/>
      <c r="J15" s="30"/>
    </row>
    <row r="16" spans="1:16" x14ac:dyDescent="0.2">
      <c r="A16" s="19">
        <v>5</v>
      </c>
      <c r="B16" s="20"/>
      <c r="C16" s="20"/>
      <c r="D16" s="20"/>
      <c r="E16" s="863"/>
      <c r="F16" s="864"/>
      <c r="G16" s="865"/>
      <c r="H16" s="30"/>
      <c r="I16" s="30"/>
      <c r="J16" s="30"/>
    </row>
    <row r="17" spans="1:10" x14ac:dyDescent="0.2">
      <c r="A17" s="19">
        <v>6</v>
      </c>
      <c r="B17" s="20"/>
      <c r="C17" s="20"/>
      <c r="D17" s="20"/>
      <c r="E17" s="866"/>
      <c r="F17" s="867"/>
      <c r="G17" s="868"/>
      <c r="H17" s="30"/>
      <c r="I17" s="30"/>
      <c r="J17" s="30"/>
    </row>
    <row r="18" spans="1:10" x14ac:dyDescent="0.2">
      <c r="A18" s="19">
        <v>7</v>
      </c>
      <c r="B18" s="20"/>
      <c r="C18" s="20"/>
      <c r="D18" s="20"/>
      <c r="E18" s="20"/>
      <c r="F18" s="29"/>
      <c r="G18" s="20"/>
      <c r="H18" s="30"/>
      <c r="I18" s="30"/>
      <c r="J18" s="30"/>
    </row>
    <row r="19" spans="1:10" x14ac:dyDescent="0.2">
      <c r="A19" s="21" t="s">
        <v>7</v>
      </c>
      <c r="B19" s="20"/>
      <c r="C19" s="20"/>
      <c r="D19" s="20"/>
      <c r="E19" s="20"/>
      <c r="F19" s="29"/>
      <c r="G19" s="20"/>
      <c r="H19" s="30"/>
      <c r="I19" s="30"/>
      <c r="J19" s="30"/>
    </row>
    <row r="20" spans="1:10" x14ac:dyDescent="0.2">
      <c r="A20" s="3" t="s">
        <v>18</v>
      </c>
      <c r="B20" s="31"/>
      <c r="C20" s="31"/>
      <c r="D20" s="20"/>
      <c r="E20" s="20"/>
      <c r="F20" s="29"/>
      <c r="G20" s="20"/>
      <c r="H20" s="30"/>
      <c r="I20" s="30"/>
      <c r="J20" s="30"/>
    </row>
    <row r="21" spans="1:10" x14ac:dyDescent="0.2">
      <c r="A21" s="13"/>
      <c r="B21" s="32"/>
      <c r="C21" s="32"/>
      <c r="D21" s="23"/>
      <c r="E21" s="23"/>
      <c r="F21" s="23"/>
      <c r="G21" s="23"/>
      <c r="H21" s="23"/>
      <c r="I21" s="23"/>
      <c r="J21" s="23"/>
    </row>
    <row r="22" spans="1:10" x14ac:dyDescent="0.2">
      <c r="A22" s="849" t="s">
        <v>716</v>
      </c>
      <c r="B22" s="849"/>
      <c r="C22" s="849"/>
      <c r="D22" s="849"/>
      <c r="E22" s="849"/>
      <c r="F22" s="849"/>
      <c r="G22" s="849"/>
      <c r="H22" s="849"/>
      <c r="I22" s="23"/>
      <c r="J22" s="23"/>
    </row>
    <row r="23" spans="1:10" x14ac:dyDescent="0.2">
      <c r="A23" s="13"/>
      <c r="B23" s="32"/>
      <c r="C23" s="32"/>
      <c r="D23" s="23"/>
      <c r="E23" s="23"/>
      <c r="F23" s="23"/>
      <c r="G23" s="23"/>
      <c r="H23" s="23"/>
      <c r="I23" s="23"/>
      <c r="J23" s="23"/>
    </row>
    <row r="24" spans="1:10" ht="15.75" customHeight="1" x14ac:dyDescent="0.2">
      <c r="A24" s="16" t="s">
        <v>12</v>
      </c>
      <c r="B24" s="16"/>
      <c r="C24" s="16"/>
      <c r="D24" s="16"/>
      <c r="E24" s="16"/>
      <c r="F24" s="16"/>
      <c r="G24" s="16"/>
      <c r="I24" s="751" t="s">
        <v>13</v>
      </c>
      <c r="J24" s="751"/>
    </row>
    <row r="25" spans="1:10" ht="12.75" customHeight="1" x14ac:dyDescent="0.2">
      <c r="A25" s="754" t="s">
        <v>14</v>
      </c>
      <c r="B25" s="754"/>
      <c r="C25" s="754"/>
      <c r="D25" s="754"/>
      <c r="E25" s="754"/>
      <c r="F25" s="754"/>
      <c r="G25" s="754"/>
      <c r="H25" s="754"/>
      <c r="I25" s="754"/>
      <c r="J25" s="754"/>
    </row>
    <row r="26" spans="1:10" ht="12.75" customHeight="1" x14ac:dyDescent="0.2">
      <c r="A26" s="754" t="s">
        <v>1054</v>
      </c>
      <c r="B26" s="754"/>
      <c r="C26" s="754"/>
      <c r="D26" s="754"/>
      <c r="E26" s="754"/>
      <c r="F26" s="754"/>
      <c r="G26" s="754"/>
      <c r="H26" s="754"/>
      <c r="I26" s="754"/>
      <c r="J26" s="754"/>
    </row>
    <row r="27" spans="1:10" x14ac:dyDescent="0.2">
      <c r="A27" s="16"/>
      <c r="B27" s="16"/>
      <c r="C27" s="16"/>
      <c r="E27" s="16"/>
      <c r="H27" s="726" t="s">
        <v>86</v>
      </c>
      <c r="I27" s="726"/>
      <c r="J27" s="726"/>
    </row>
    <row r="31" spans="1:10" x14ac:dyDescent="0.2">
      <c r="A31" s="850"/>
      <c r="B31" s="850"/>
      <c r="C31" s="850"/>
      <c r="D31" s="850"/>
      <c r="E31" s="850"/>
      <c r="F31" s="850"/>
      <c r="G31" s="850"/>
      <c r="H31" s="850"/>
      <c r="I31" s="850"/>
      <c r="J31" s="850"/>
    </row>
    <row r="33" spans="1:10" x14ac:dyDescent="0.2">
      <c r="A33" s="850"/>
      <c r="B33" s="850"/>
      <c r="C33" s="850"/>
      <c r="D33" s="850"/>
      <c r="E33" s="850"/>
      <c r="F33" s="850"/>
      <c r="G33" s="850"/>
      <c r="H33" s="850"/>
      <c r="I33" s="850"/>
      <c r="J33" s="850"/>
    </row>
  </sheetData>
  <mergeCells count="19">
    <mergeCell ref="A26:J26"/>
    <mergeCell ref="H27:J27"/>
    <mergeCell ref="A31:J31"/>
    <mergeCell ref="A33:J33"/>
    <mergeCell ref="A9:A10"/>
    <mergeCell ref="B9:B10"/>
    <mergeCell ref="C9:F9"/>
    <mergeCell ref="G9:J9"/>
    <mergeCell ref="I24:J24"/>
    <mergeCell ref="A25:J25"/>
    <mergeCell ref="A22:H22"/>
    <mergeCell ref="E13:G17"/>
    <mergeCell ref="E1:I1"/>
    <mergeCell ref="A2:J2"/>
    <mergeCell ref="A3:J3"/>
    <mergeCell ref="A5:J5"/>
    <mergeCell ref="A8:B8"/>
    <mergeCell ref="H8:J8"/>
    <mergeCell ref="C8:E8"/>
  </mergeCells>
  <printOptions horizontalCentered="1" verticalCentered="1"/>
  <pageMargins left="0.70866141732283505" right="0.70866141732283505" top="0.23622047244094499" bottom="0" header="0.31496062992126" footer="0.31496062992126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9"/>
  <sheetViews>
    <sheetView view="pageBreakPreview" topLeftCell="A29" zoomScale="120" zoomScaleSheetLayoutView="120" workbookViewId="0">
      <selection activeCell="C41" sqref="C41"/>
    </sheetView>
  </sheetViews>
  <sheetFormatPr defaultRowHeight="12.75" x14ac:dyDescent="0.2"/>
  <cols>
    <col min="1" max="1" width="8.7109375" customWidth="1"/>
    <col min="2" max="2" width="11.7109375" customWidth="1"/>
    <col min="3" max="3" width="114.5703125" customWidth="1"/>
  </cols>
  <sheetData>
    <row r="1" spans="1:7" ht="21.75" customHeight="1" x14ac:dyDescent="0.25">
      <c r="A1" s="695" t="s">
        <v>549</v>
      </c>
      <c r="B1" s="695"/>
      <c r="C1" s="695"/>
      <c r="D1" s="695"/>
      <c r="E1" s="297"/>
      <c r="F1" s="297"/>
      <c r="G1" s="297"/>
    </row>
    <row r="2" spans="1:7" x14ac:dyDescent="0.2">
      <c r="A2" s="3" t="s">
        <v>76</v>
      </c>
      <c r="B2" s="3" t="s">
        <v>550</v>
      </c>
      <c r="C2" s="3" t="s">
        <v>551</v>
      </c>
    </row>
    <row r="3" spans="1:7" x14ac:dyDescent="0.2">
      <c r="A3" s="8">
        <v>1</v>
      </c>
      <c r="B3" s="345" t="s">
        <v>552</v>
      </c>
      <c r="C3" s="345" t="s">
        <v>764</v>
      </c>
    </row>
    <row r="4" spans="1:7" x14ac:dyDescent="0.2">
      <c r="A4" s="8">
        <v>2</v>
      </c>
      <c r="B4" s="345" t="s">
        <v>553</v>
      </c>
      <c r="C4" s="345" t="s">
        <v>765</v>
      </c>
    </row>
    <row r="5" spans="1:7" x14ac:dyDescent="0.2">
      <c r="A5" s="8">
        <v>3</v>
      </c>
      <c r="B5" s="345" t="s">
        <v>554</v>
      </c>
      <c r="C5" s="345" t="s">
        <v>766</v>
      </c>
    </row>
    <row r="6" spans="1:7" x14ac:dyDescent="0.2">
      <c r="A6" s="8">
        <v>4</v>
      </c>
      <c r="B6" s="345" t="s">
        <v>883</v>
      </c>
      <c r="C6" s="345" t="s">
        <v>884</v>
      </c>
    </row>
    <row r="7" spans="1:7" x14ac:dyDescent="0.2">
      <c r="A7" s="8">
        <v>5</v>
      </c>
      <c r="B7" s="345" t="s">
        <v>555</v>
      </c>
      <c r="C7" s="345" t="s">
        <v>767</v>
      </c>
    </row>
    <row r="8" spans="1:7" x14ac:dyDescent="0.2">
      <c r="A8" s="8">
        <v>6</v>
      </c>
      <c r="B8" s="345" t="s">
        <v>556</v>
      </c>
      <c r="C8" s="345" t="s">
        <v>768</v>
      </c>
    </row>
    <row r="9" spans="1:7" x14ac:dyDescent="0.2">
      <c r="A9" s="8">
        <v>7</v>
      </c>
      <c r="B9" s="345" t="s">
        <v>557</v>
      </c>
      <c r="C9" s="345" t="s">
        <v>769</v>
      </c>
    </row>
    <row r="10" spans="1:7" x14ac:dyDescent="0.2">
      <c r="A10" s="8">
        <v>8</v>
      </c>
      <c r="B10" s="345" t="s">
        <v>558</v>
      </c>
      <c r="C10" s="345" t="s">
        <v>770</v>
      </c>
    </row>
    <row r="11" spans="1:7" x14ac:dyDescent="0.2">
      <c r="A11" s="8">
        <v>9</v>
      </c>
      <c r="B11" s="345" t="s">
        <v>559</v>
      </c>
      <c r="C11" s="345" t="s">
        <v>771</v>
      </c>
    </row>
    <row r="12" spans="1:7" x14ac:dyDescent="0.2">
      <c r="A12" s="8">
        <v>10</v>
      </c>
      <c r="B12" s="345" t="s">
        <v>560</v>
      </c>
      <c r="C12" s="345" t="s">
        <v>772</v>
      </c>
    </row>
    <row r="13" spans="1:7" x14ac:dyDescent="0.2">
      <c r="A13" s="8">
        <v>11</v>
      </c>
      <c r="B13" s="345" t="s">
        <v>680</v>
      </c>
      <c r="C13" s="345" t="s">
        <v>681</v>
      </c>
    </row>
    <row r="14" spans="1:7" x14ac:dyDescent="0.2">
      <c r="A14" s="8">
        <v>12</v>
      </c>
      <c r="B14" s="345" t="s">
        <v>561</v>
      </c>
      <c r="C14" s="345" t="s">
        <v>773</v>
      </c>
    </row>
    <row r="15" spans="1:7" x14ac:dyDescent="0.2">
      <c r="A15" s="8">
        <v>13</v>
      </c>
      <c r="B15" s="345" t="s">
        <v>562</v>
      </c>
      <c r="C15" s="345" t="s">
        <v>774</v>
      </c>
    </row>
    <row r="16" spans="1:7" x14ac:dyDescent="0.2">
      <c r="A16" s="8">
        <v>14</v>
      </c>
      <c r="B16" s="345" t="s">
        <v>563</v>
      </c>
      <c r="C16" s="345" t="s">
        <v>775</v>
      </c>
    </row>
    <row r="17" spans="1:3" x14ac:dyDescent="0.2">
      <c r="A17" s="8">
        <v>15</v>
      </c>
      <c r="B17" s="345" t="s">
        <v>564</v>
      </c>
      <c r="C17" s="345" t="s">
        <v>776</v>
      </c>
    </row>
    <row r="18" spans="1:3" x14ac:dyDescent="0.2">
      <c r="A18" s="8">
        <v>16</v>
      </c>
      <c r="B18" s="345" t="s">
        <v>565</v>
      </c>
      <c r="C18" s="345" t="s">
        <v>777</v>
      </c>
    </row>
    <row r="19" spans="1:3" x14ac:dyDescent="0.2">
      <c r="A19" s="8">
        <v>17</v>
      </c>
      <c r="B19" s="345" t="s">
        <v>566</v>
      </c>
      <c r="C19" s="345" t="s">
        <v>778</v>
      </c>
    </row>
    <row r="20" spans="1:3" x14ac:dyDescent="0.2">
      <c r="A20" s="8">
        <v>18</v>
      </c>
      <c r="B20" s="345" t="s">
        <v>567</v>
      </c>
      <c r="C20" s="345" t="s">
        <v>779</v>
      </c>
    </row>
    <row r="21" spans="1:3" x14ac:dyDescent="0.2">
      <c r="A21" s="8">
        <v>19</v>
      </c>
      <c r="B21" s="345" t="s">
        <v>568</v>
      </c>
      <c r="C21" s="345" t="s">
        <v>780</v>
      </c>
    </row>
    <row r="22" spans="1:3" x14ac:dyDescent="0.2">
      <c r="A22" s="8">
        <v>20</v>
      </c>
      <c r="B22" s="345" t="s">
        <v>569</v>
      </c>
      <c r="C22" s="345" t="s">
        <v>781</v>
      </c>
    </row>
    <row r="23" spans="1:3" x14ac:dyDescent="0.2">
      <c r="A23" s="8">
        <v>21</v>
      </c>
      <c r="B23" s="345" t="s">
        <v>570</v>
      </c>
      <c r="C23" s="345" t="s">
        <v>782</v>
      </c>
    </row>
    <row r="24" spans="1:3" x14ac:dyDescent="0.2">
      <c r="A24" s="8">
        <v>22</v>
      </c>
      <c r="B24" s="345" t="s">
        <v>571</v>
      </c>
      <c r="C24" s="345" t="s">
        <v>783</v>
      </c>
    </row>
    <row r="25" spans="1:3" x14ac:dyDescent="0.2">
      <c r="A25" s="8">
        <v>23</v>
      </c>
      <c r="B25" s="345" t="s">
        <v>572</v>
      </c>
      <c r="C25" s="345" t="s">
        <v>784</v>
      </c>
    </row>
    <row r="26" spans="1:3" x14ac:dyDescent="0.2">
      <c r="A26" s="8">
        <v>24</v>
      </c>
      <c r="B26" s="345" t="s">
        <v>573</v>
      </c>
      <c r="C26" s="345" t="s">
        <v>785</v>
      </c>
    </row>
    <row r="27" spans="1:3" x14ac:dyDescent="0.2">
      <c r="A27" s="8">
        <v>25</v>
      </c>
      <c r="B27" s="345" t="s">
        <v>574</v>
      </c>
      <c r="C27" s="345" t="s">
        <v>786</v>
      </c>
    </row>
    <row r="28" spans="1:3" x14ac:dyDescent="0.2">
      <c r="A28" s="8">
        <v>26</v>
      </c>
      <c r="B28" s="345" t="s">
        <v>575</v>
      </c>
      <c r="C28" s="345" t="s">
        <v>787</v>
      </c>
    </row>
    <row r="29" spans="1:3" x14ac:dyDescent="0.2">
      <c r="A29" s="8">
        <v>27</v>
      </c>
      <c r="B29" s="345" t="s">
        <v>576</v>
      </c>
      <c r="C29" s="345" t="s">
        <v>788</v>
      </c>
    </row>
    <row r="30" spans="1:3" x14ac:dyDescent="0.2">
      <c r="A30" s="8">
        <v>28</v>
      </c>
      <c r="B30" s="345" t="s">
        <v>577</v>
      </c>
      <c r="C30" s="345" t="s">
        <v>578</v>
      </c>
    </row>
    <row r="31" spans="1:3" x14ac:dyDescent="0.2">
      <c r="A31" s="8">
        <v>29</v>
      </c>
      <c r="B31" s="345" t="s">
        <v>579</v>
      </c>
      <c r="C31" s="345" t="s">
        <v>580</v>
      </c>
    </row>
    <row r="32" spans="1:3" x14ac:dyDescent="0.2">
      <c r="A32" s="8">
        <v>30</v>
      </c>
      <c r="B32" s="345" t="s">
        <v>581</v>
      </c>
      <c r="C32" s="345" t="s">
        <v>582</v>
      </c>
    </row>
    <row r="33" spans="1:3" x14ac:dyDescent="0.2">
      <c r="A33" s="8">
        <v>31</v>
      </c>
      <c r="B33" s="345" t="s">
        <v>679</v>
      </c>
      <c r="C33" s="345" t="s">
        <v>678</v>
      </c>
    </row>
    <row r="34" spans="1:3" x14ac:dyDescent="0.2">
      <c r="A34" s="8">
        <v>32</v>
      </c>
      <c r="B34" s="345" t="s">
        <v>728</v>
      </c>
      <c r="C34" s="345" t="s">
        <v>729</v>
      </c>
    </row>
    <row r="35" spans="1:3" x14ac:dyDescent="0.2">
      <c r="A35" s="8">
        <v>33</v>
      </c>
      <c r="B35" s="345" t="s">
        <v>583</v>
      </c>
      <c r="C35" s="345" t="s">
        <v>584</v>
      </c>
    </row>
    <row r="36" spans="1:3" x14ac:dyDescent="0.2">
      <c r="A36" s="8">
        <v>34</v>
      </c>
      <c r="B36" s="345" t="s">
        <v>585</v>
      </c>
      <c r="C36" s="345" t="s">
        <v>584</v>
      </c>
    </row>
    <row r="37" spans="1:3" x14ac:dyDescent="0.2">
      <c r="A37" s="8">
        <v>35</v>
      </c>
      <c r="B37" s="345" t="s">
        <v>586</v>
      </c>
      <c r="C37" s="345" t="s">
        <v>587</v>
      </c>
    </row>
    <row r="38" spans="1:3" x14ac:dyDescent="0.2">
      <c r="A38" s="8">
        <v>36</v>
      </c>
      <c r="B38" s="345" t="s">
        <v>588</v>
      </c>
      <c r="C38" s="345" t="s">
        <v>589</v>
      </c>
    </row>
    <row r="39" spans="1:3" x14ac:dyDescent="0.2">
      <c r="A39" s="8">
        <v>37</v>
      </c>
      <c r="B39" s="345" t="s">
        <v>590</v>
      </c>
      <c r="C39" s="345" t="s">
        <v>591</v>
      </c>
    </row>
    <row r="40" spans="1:3" x14ac:dyDescent="0.2">
      <c r="A40" s="8">
        <v>38</v>
      </c>
      <c r="B40" s="345" t="s">
        <v>592</v>
      </c>
      <c r="C40" s="345" t="s">
        <v>593</v>
      </c>
    </row>
    <row r="41" spans="1:3" x14ac:dyDescent="0.2">
      <c r="A41" s="8">
        <v>39</v>
      </c>
      <c r="B41" s="345" t="s">
        <v>594</v>
      </c>
      <c r="C41" s="345" t="s">
        <v>595</v>
      </c>
    </row>
    <row r="42" spans="1:3" x14ac:dyDescent="0.2">
      <c r="A42" s="8">
        <v>40</v>
      </c>
      <c r="B42" s="345" t="s">
        <v>596</v>
      </c>
      <c r="C42" s="345" t="s">
        <v>597</v>
      </c>
    </row>
    <row r="43" spans="1:3" x14ac:dyDescent="0.2">
      <c r="A43" s="8">
        <v>41</v>
      </c>
      <c r="B43" s="345" t="s">
        <v>598</v>
      </c>
      <c r="C43" s="345" t="s">
        <v>599</v>
      </c>
    </row>
    <row r="44" spans="1:3" x14ac:dyDescent="0.2">
      <c r="A44" s="8">
        <v>42</v>
      </c>
      <c r="B44" s="345" t="s">
        <v>600</v>
      </c>
      <c r="C44" s="345" t="s">
        <v>789</v>
      </c>
    </row>
    <row r="45" spans="1:3" x14ac:dyDescent="0.2">
      <c r="A45" s="8">
        <v>43</v>
      </c>
      <c r="B45" s="345" t="s">
        <v>601</v>
      </c>
      <c r="C45" s="345" t="s">
        <v>602</v>
      </c>
    </row>
    <row r="46" spans="1:3" x14ac:dyDescent="0.2">
      <c r="A46" s="8">
        <v>44</v>
      </c>
      <c r="B46" s="345" t="s">
        <v>603</v>
      </c>
      <c r="C46" s="345" t="s">
        <v>604</v>
      </c>
    </row>
    <row r="47" spans="1:3" x14ac:dyDescent="0.2">
      <c r="A47" s="8">
        <v>45</v>
      </c>
      <c r="B47" s="345" t="s">
        <v>605</v>
      </c>
      <c r="C47" s="345" t="s">
        <v>606</v>
      </c>
    </row>
    <row r="48" spans="1:3" x14ac:dyDescent="0.2">
      <c r="A48" s="8">
        <v>46</v>
      </c>
      <c r="B48" s="345" t="s">
        <v>607</v>
      </c>
      <c r="C48" s="345" t="s">
        <v>608</v>
      </c>
    </row>
    <row r="49" spans="1:3" x14ac:dyDescent="0.2">
      <c r="A49" s="8">
        <v>47</v>
      </c>
      <c r="B49" s="345" t="s">
        <v>609</v>
      </c>
      <c r="C49" s="345" t="s">
        <v>610</v>
      </c>
    </row>
    <row r="50" spans="1:3" x14ac:dyDescent="0.2">
      <c r="A50" s="8">
        <v>48</v>
      </c>
      <c r="B50" s="345" t="s">
        <v>611</v>
      </c>
      <c r="C50" s="345" t="s">
        <v>790</v>
      </c>
    </row>
    <row r="51" spans="1:3" x14ac:dyDescent="0.2">
      <c r="A51" s="8">
        <v>49</v>
      </c>
      <c r="B51" s="345" t="s">
        <v>612</v>
      </c>
      <c r="C51" s="345" t="s">
        <v>791</v>
      </c>
    </row>
    <row r="52" spans="1:3" x14ac:dyDescent="0.2">
      <c r="A52" s="8">
        <v>50</v>
      </c>
      <c r="B52" s="345" t="s">
        <v>613</v>
      </c>
      <c r="C52" s="345" t="s">
        <v>614</v>
      </c>
    </row>
    <row r="53" spans="1:3" x14ac:dyDescent="0.2">
      <c r="A53" s="8">
        <v>51</v>
      </c>
      <c r="B53" s="345" t="s">
        <v>615</v>
      </c>
      <c r="C53" s="345" t="s">
        <v>616</v>
      </c>
    </row>
    <row r="54" spans="1:3" x14ac:dyDescent="0.2">
      <c r="A54" s="8">
        <v>52</v>
      </c>
      <c r="B54" s="345" t="s">
        <v>617</v>
      </c>
      <c r="C54" s="345" t="s">
        <v>731</v>
      </c>
    </row>
    <row r="55" spans="1:3" x14ac:dyDescent="0.2">
      <c r="A55" s="8">
        <v>53</v>
      </c>
      <c r="B55" s="345" t="s">
        <v>618</v>
      </c>
      <c r="C55" s="345" t="s">
        <v>732</v>
      </c>
    </row>
    <row r="56" spans="1:3" x14ac:dyDescent="0.2">
      <c r="A56" s="8">
        <v>54</v>
      </c>
      <c r="B56" s="345" t="s">
        <v>619</v>
      </c>
      <c r="C56" s="345" t="s">
        <v>733</v>
      </c>
    </row>
    <row r="57" spans="1:3" x14ac:dyDescent="0.2">
      <c r="A57" s="8">
        <v>55</v>
      </c>
      <c r="B57" s="345" t="s">
        <v>620</v>
      </c>
      <c r="C57" s="345" t="s">
        <v>734</v>
      </c>
    </row>
    <row r="58" spans="1:3" x14ac:dyDescent="0.2">
      <c r="A58" s="8">
        <v>56</v>
      </c>
      <c r="B58" s="345" t="s">
        <v>621</v>
      </c>
      <c r="C58" s="345" t="s">
        <v>735</v>
      </c>
    </row>
    <row r="59" spans="1:3" x14ac:dyDescent="0.2">
      <c r="A59" s="8">
        <v>57</v>
      </c>
      <c r="B59" s="345" t="s">
        <v>622</v>
      </c>
      <c r="C59" s="345" t="s">
        <v>736</v>
      </c>
    </row>
    <row r="60" spans="1:3" x14ac:dyDescent="0.2">
      <c r="A60" s="8">
        <v>58</v>
      </c>
      <c r="B60" s="345" t="s">
        <v>623</v>
      </c>
      <c r="C60" s="345" t="s">
        <v>737</v>
      </c>
    </row>
    <row r="61" spans="1:3" x14ac:dyDescent="0.2">
      <c r="A61" s="8">
        <v>59</v>
      </c>
      <c r="B61" s="345" t="s">
        <v>624</v>
      </c>
      <c r="C61" s="345" t="s">
        <v>738</v>
      </c>
    </row>
    <row r="62" spans="1:3" x14ac:dyDescent="0.2">
      <c r="A62" s="8">
        <v>60</v>
      </c>
      <c r="B62" s="345" t="s">
        <v>625</v>
      </c>
      <c r="C62" s="345" t="s">
        <v>739</v>
      </c>
    </row>
    <row r="63" spans="1:3" x14ac:dyDescent="0.2">
      <c r="A63" s="8">
        <v>61</v>
      </c>
      <c r="B63" s="345" t="s">
        <v>698</v>
      </c>
      <c r="C63" s="345" t="s">
        <v>702</v>
      </c>
    </row>
    <row r="64" spans="1:3" x14ac:dyDescent="0.2">
      <c r="A64" s="8">
        <v>62</v>
      </c>
      <c r="B64" s="345" t="s">
        <v>626</v>
      </c>
      <c r="C64" s="345" t="s">
        <v>740</v>
      </c>
    </row>
    <row r="65" spans="1:3" x14ac:dyDescent="0.2">
      <c r="A65" s="8">
        <v>63</v>
      </c>
      <c r="B65" s="346" t="s">
        <v>703</v>
      </c>
      <c r="C65" s="345" t="s">
        <v>741</v>
      </c>
    </row>
    <row r="66" spans="1:3" x14ac:dyDescent="0.2">
      <c r="A66" s="8">
        <v>64</v>
      </c>
      <c r="B66" s="345" t="s">
        <v>627</v>
      </c>
      <c r="C66" s="345" t="s">
        <v>742</v>
      </c>
    </row>
    <row r="67" spans="1:3" x14ac:dyDescent="0.2">
      <c r="A67" s="8">
        <v>65</v>
      </c>
      <c r="B67" s="345" t="s">
        <v>628</v>
      </c>
      <c r="C67" s="345" t="s">
        <v>743</v>
      </c>
    </row>
    <row r="68" spans="1:3" x14ac:dyDescent="0.2">
      <c r="A68" s="8">
        <v>66</v>
      </c>
      <c r="B68" s="347" t="s">
        <v>682</v>
      </c>
      <c r="C68" s="347" t="s">
        <v>792</v>
      </c>
    </row>
    <row r="69" spans="1:3" x14ac:dyDescent="0.2">
      <c r="A69" s="8">
        <v>67</v>
      </c>
      <c r="B69" s="347" t="s">
        <v>683</v>
      </c>
      <c r="C69" s="347" t="s">
        <v>777</v>
      </c>
    </row>
  </sheetData>
  <mergeCells count="1">
    <mergeCell ref="A1:D1"/>
  </mergeCells>
  <hyperlinks>
    <hyperlink ref="B3:C3" location="'AT-1-Gen_Info '!A1" display="AT- 1" xr:uid="{00000000-0004-0000-0100-000000000000}"/>
    <hyperlink ref="B4:C4" location="'AT-2-S1 BUDGET'!A1" display="AT - 2" xr:uid="{00000000-0004-0000-0100-000001000000}"/>
    <hyperlink ref="B5:C5" location="AT_2A_fundflow!A1" display="AT - 2 A" xr:uid="{00000000-0004-0000-0100-000002000000}"/>
    <hyperlink ref="B6:C6" location="'AT-2B_DBT'!A1" display="AT - 2 B" xr:uid="{00000000-0004-0000-0100-000003000000}"/>
    <hyperlink ref="B7:C7" location="'AT-3'!A1" display="AT - 3" xr:uid="{00000000-0004-0000-0100-000004000000}"/>
    <hyperlink ref="B8:C8" location="'AT3A_cvrg(Insti)_PY'!A1" display="AT- 3 A" xr:uid="{00000000-0004-0000-0100-000005000000}"/>
    <hyperlink ref="B9:C9" location="'AT3B_cvrg(Insti)_UPY '!A1" display="AT- 3 B" xr:uid="{00000000-0004-0000-0100-000006000000}"/>
    <hyperlink ref="B10:C10" location="'AT3C_cvrg(Insti)_UPY '!A1" display="AT-3 C" xr:uid="{00000000-0004-0000-0100-000007000000}"/>
    <hyperlink ref="B11:C11" location="'AT-4B'!A1" display="AT - 4" xr:uid="{00000000-0004-0000-0100-000008000000}"/>
    <hyperlink ref="B12:C12" location="'enrolment vs availed_UPY'!A1" display="AT - 4 A" xr:uid="{00000000-0004-0000-0100-000009000000}"/>
    <hyperlink ref="B13:C13" location="'AT-4B'!A1" display="AT - 4 B" xr:uid="{00000000-0004-0000-0100-00000A000000}"/>
    <hyperlink ref="B14:C14" location="T5_PLAN_vs_PRFM!A1" display="AT - 5" xr:uid="{00000000-0004-0000-0100-00000B000000}"/>
    <hyperlink ref="B15:C15" location="'T5A_PLAN_vs_PRFM '!A1" display="AT - 5 A" xr:uid="{00000000-0004-0000-0100-00000C000000}"/>
    <hyperlink ref="B16:C16" location="'T5B_PLAN_vs_PRFM  (2)'!A1" display="AT - 5 B" xr:uid="{00000000-0004-0000-0100-00000D000000}"/>
    <hyperlink ref="B17:C17" location="'T5C_Drought_PLAN_vs_PRFM '!A1" display="AT - 5 C" xr:uid="{00000000-0004-0000-0100-00000E000000}"/>
    <hyperlink ref="B18:C18" location="'T5D_Drought_PLAN_vs_PRFM  '!A1" display="AT - 5 D" xr:uid="{00000000-0004-0000-0100-00000F000000}"/>
    <hyperlink ref="B19:C19" location="T6_FG_py_Utlsn!A1" display="AT - 6" xr:uid="{00000000-0004-0000-0100-000010000000}"/>
    <hyperlink ref="B20:C20" location="'T6A_FG_Upy_Utlsn '!A1" display="AT - 6 A" xr:uid="{00000000-0004-0000-0100-000011000000}"/>
    <hyperlink ref="B21:C21" location="T6B_Pay_FG_FCI_Pry!A1" display="AT - 6 B" xr:uid="{00000000-0004-0000-0100-000012000000}"/>
    <hyperlink ref="B22:C22" location="T6C_Coarse_Grain!A1" display="AT - 6 C" xr:uid="{00000000-0004-0000-0100-000013000000}"/>
    <hyperlink ref="B23:C23" location="T7_CC_PY_Utlsn!A1" display="AT - 7" xr:uid="{00000000-0004-0000-0100-000014000000}"/>
    <hyperlink ref="B24:C24" location="'T7ACC_UPY_Utlsn '!A1" display="AT - 7 A" xr:uid="{00000000-0004-0000-0100-000015000000}"/>
    <hyperlink ref="B25:C25" location="'AT-8_Hon_CCH_Pry'!A1" display="AT - 8" xr:uid="{00000000-0004-0000-0100-000016000000}"/>
    <hyperlink ref="B26:C26" location="'AT-8A_Hon_CCH_UPry'!A1" display="AT - 8 A" xr:uid="{00000000-0004-0000-0100-000017000000}"/>
    <hyperlink ref="B27:C27" location="AT9_TA!A1" display="AT - 9" xr:uid="{00000000-0004-0000-0100-000018000000}"/>
    <hyperlink ref="B28:C28" location="AT10_MME!A1" display="AT - 10" xr:uid="{00000000-0004-0000-0100-000019000000}"/>
    <hyperlink ref="B29:C29" location="AT10A_!A1" display="AT - 10 A" xr:uid="{00000000-0004-0000-0100-00001A000000}"/>
    <hyperlink ref="B30:C30" location="'AT-10 B'!A1" display="AT - 10 B" xr:uid="{00000000-0004-0000-0100-00001B000000}"/>
    <hyperlink ref="B31:C31" location="'AT-10 C'!A1" display="AT - 10 C" xr:uid="{00000000-0004-0000-0100-00001C000000}"/>
    <hyperlink ref="B32:C32" location="'AT-10D'!A1" display="AT - 10 D" xr:uid="{00000000-0004-0000-0100-00001D000000}"/>
    <hyperlink ref="B33:C33" location="'AT-10 E'!A1" display="AT - 10 E " xr:uid="{00000000-0004-0000-0100-00001E000000}"/>
    <hyperlink ref="B34:C34" location="'AT-10 F'!A1" display="AT - 10 F" xr:uid="{00000000-0004-0000-0100-00001F000000}"/>
    <hyperlink ref="B35:C35" location="'AT11_KS Year wise'!A1" display="AT - 11" xr:uid="{00000000-0004-0000-0100-000020000000}"/>
    <hyperlink ref="B36:C36" location="'AT11A_KS-District wise'!A1" display="AT - 11 A" xr:uid="{00000000-0004-0000-0100-000021000000}"/>
    <hyperlink ref="B37:C37" location="'AT12_KD-New'!A1" display="AT - 12" xr:uid="{00000000-0004-0000-0100-000022000000}"/>
    <hyperlink ref="B38:C38" location="'AT12A_KD-Replacement'!A1" display="AT - 12 A" xr:uid="{00000000-0004-0000-0100-000023000000}"/>
    <hyperlink ref="B39:C39" location="'Mode of cooking'!A1" display="AT - 13" xr:uid="{00000000-0004-0000-0100-000024000000}"/>
    <hyperlink ref="B40:C40" location="'AT-14'!A1" display="AT - 14" xr:uid="{00000000-0004-0000-0100-000025000000}"/>
    <hyperlink ref="B41:C41" location="'AT-14 A'!A1" display="AT - 14 A" xr:uid="{00000000-0004-0000-0100-000026000000}"/>
    <hyperlink ref="C42" location="'AT-15'!A1" display="Contribution by community in form of  Tithi Bhojan or any other similar practice" xr:uid="{00000000-0004-0000-0100-000027000000}"/>
    <hyperlink ref="B42" location="'AT-15'!A1" display="AT - 15" xr:uid="{00000000-0004-0000-0100-000028000000}"/>
    <hyperlink ref="B43:C43" location="'AT-16'!A1" display="AT - 16" xr:uid="{00000000-0004-0000-0100-000029000000}"/>
    <hyperlink ref="B44:C44" location="'AT_17_Coverage-RBSK '!A1" display="AT - 17" xr:uid="{00000000-0004-0000-0100-00002A000000}"/>
    <hyperlink ref="B45:C45" location="'AT18_Details_Community '!A1" display="AT - 18" xr:uid="{00000000-0004-0000-0100-00002B000000}"/>
    <hyperlink ref="C46" location="AT_19_Impl_Agency!A1" display="Responsibility of Implementation" xr:uid="{00000000-0004-0000-0100-00002C000000}"/>
    <hyperlink ref="B46" location="AT_19_Impl_Agency!A1" display="AT - 19" xr:uid="{00000000-0004-0000-0100-00002D000000}"/>
    <hyperlink ref="B47:C47" location="'AT_20_CentralCookingagency '!A1" display="AT - 20" xr:uid="{00000000-0004-0000-0100-00002E000000}"/>
    <hyperlink ref="B48:C48" location="'AT-21'!A1" display="AT - 21" xr:uid="{00000000-0004-0000-0100-00002F000000}"/>
    <hyperlink ref="B49:C49" location="'AT-22'!A1" display="AT - 22" xr:uid="{00000000-0004-0000-0100-000030000000}"/>
    <hyperlink ref="B50:C50" location="'AT-23 MIS'!A1" display="AT - 23" xr:uid="{00000000-0004-0000-0100-000031000000}"/>
    <hyperlink ref="B51:C51" location="'AT-23A _AMS'!A1" display="AT - 23 A" xr:uid="{00000000-0004-0000-0100-000032000000}"/>
    <hyperlink ref="B52:C52" location="'AT-24'!A1" display="AT - 24" xr:uid="{00000000-0004-0000-0100-000033000000}"/>
    <hyperlink ref="B53:C53" location="'AT-25'!A1" display="AT - 25" xr:uid="{00000000-0004-0000-0100-000034000000}"/>
    <hyperlink ref="B54:C54" location="AT26_NoWD!A1" display="AT - 26" xr:uid="{00000000-0004-0000-0100-000035000000}"/>
    <hyperlink ref="B55:C55" location="AT26A_NoWD!A1" display="AT - 26 A" xr:uid="{00000000-0004-0000-0100-000036000000}"/>
    <hyperlink ref="B56:C56" location="AT27_Req_FG_CA_Pry!A1" display="AT - 27" xr:uid="{00000000-0004-0000-0100-000037000000}"/>
    <hyperlink ref="B57:C57" location="'AT27A_Req_FG_CA_U Pry '!A1" display="AT - 27 A" xr:uid="{00000000-0004-0000-0100-000038000000}"/>
    <hyperlink ref="B58:C58" location="'AT27B_Req_FG_CA_N CLP'!A1" display="AT - 27 B" xr:uid="{00000000-0004-0000-0100-000039000000}"/>
    <hyperlink ref="B59:C59" location="'AT27C_Req_FG_Drought -Pry '!A1" display="AT - 27 C" xr:uid="{00000000-0004-0000-0100-00003A000000}"/>
    <hyperlink ref="B60:C60" location="'AT27D_Req_FG_Drought -UPry '!A1" display="AT - 27 D" xr:uid="{00000000-0004-0000-0100-00003B000000}"/>
    <hyperlink ref="B61:C61" location="AT_28_RqmtKitchen!A1" display="AT - 28" xr:uid="{00000000-0004-0000-0100-00003C000000}"/>
    <hyperlink ref="B62:C62" location="'AT-28A_RqmtPlinthArea'!A1" display="AT - 28 A" xr:uid="{00000000-0004-0000-0100-00003D000000}"/>
    <hyperlink ref="B63:C63" location="'AT-28B_Kitchen repair'!A1" display="AT - 28 B" xr:uid="{00000000-0004-0000-0100-00003E000000}"/>
    <hyperlink ref="B64:C64" location="'AT29_Replacement KD '!A1" display="AT - 29" xr:uid="{00000000-0004-0000-0100-00003F000000}"/>
    <hyperlink ref="B65:C65" location="'AT29_A_Replacement KD'!A1" display="AT- 29 A" xr:uid="{00000000-0004-0000-0100-000040000000}"/>
    <hyperlink ref="B66:C66" location="'AT-30_Coook-cum-Helper'!A1" display="AT - 30" xr:uid="{00000000-0004-0000-0100-000041000000}"/>
    <hyperlink ref="B67:C67" location="'AT_31_Budget_provision '!A1" display="AT - 31" xr:uid="{00000000-0004-0000-0100-000042000000}"/>
    <hyperlink ref="B68:C68" location="'AT32_Drought Pry Util'!A1" display="AT - 32" xr:uid="{00000000-0004-0000-0100-000043000000}"/>
    <hyperlink ref="B69:C69" location="'AT-32A Drought UPry Util'!A1" display="AT - 32 A" xr:uid="{00000000-0004-0000-0100-000044000000}"/>
  </hyperlinks>
  <printOptions horizontalCentered="1" verticalCentered="1"/>
  <pageMargins left="0.70866141732283505" right="0.70866141732283505" top="0.23622047244094499" bottom="0" header="0.31496062992126" footer="0.31496062992126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26"/>
  <sheetViews>
    <sheetView topLeftCell="C4" zoomScaleSheetLayoutView="90" workbookViewId="0">
      <selection activeCell="G12" sqref="G12"/>
    </sheetView>
  </sheetViews>
  <sheetFormatPr defaultRowHeight="12.75" x14ac:dyDescent="0.2"/>
  <cols>
    <col min="1" max="1" width="6.7109375" style="17" customWidth="1"/>
    <col min="2" max="2" width="11.5703125" style="17" customWidth="1"/>
    <col min="3" max="3" width="12" style="17" customWidth="1"/>
    <col min="4" max="4" width="10.85546875" style="17" customWidth="1"/>
    <col min="5" max="5" width="10.140625" style="17" customWidth="1"/>
    <col min="6" max="6" width="13" style="17" customWidth="1"/>
    <col min="7" max="7" width="15.140625" style="17" customWidth="1"/>
    <col min="8" max="8" width="12.42578125" style="17" customWidth="1"/>
    <col min="9" max="9" width="12.140625" style="17" customWidth="1"/>
    <col min="10" max="10" width="11.7109375" style="17" customWidth="1"/>
    <col min="11" max="11" width="12" style="17" customWidth="1"/>
    <col min="12" max="12" width="14.140625" style="17" customWidth="1"/>
    <col min="13" max="16384" width="9.140625" style="17"/>
  </cols>
  <sheetData>
    <row r="1" spans="1:18" customFormat="1" ht="15" x14ac:dyDescent="0.2">
      <c r="D1" s="37"/>
      <c r="E1" s="37"/>
      <c r="F1" s="37"/>
      <c r="G1" s="37"/>
      <c r="H1" s="37"/>
      <c r="I1" s="37"/>
      <c r="J1" s="37"/>
      <c r="K1" s="37"/>
      <c r="L1" s="869" t="s">
        <v>65</v>
      </c>
      <c r="M1" s="869"/>
      <c r="N1" s="44"/>
      <c r="O1" s="44"/>
    </row>
    <row r="2" spans="1:18" customFormat="1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46"/>
      <c r="N2" s="46"/>
      <c r="O2" s="46"/>
    </row>
    <row r="3" spans="1:18" customFormat="1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45"/>
      <c r="N3" s="45"/>
      <c r="O3" s="45"/>
    </row>
    <row r="4" spans="1:18" customFormat="1" ht="10.5" customHeight="1" x14ac:dyDescent="0.2"/>
    <row r="5" spans="1:18" ht="19.5" customHeight="1" x14ac:dyDescent="0.25">
      <c r="A5" s="840" t="s">
        <v>808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</row>
    <row r="6" spans="1:18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8" x14ac:dyDescent="0.2">
      <c r="A7" s="726" t="s">
        <v>160</v>
      </c>
      <c r="B7" s="726"/>
      <c r="C7" s="823" t="s">
        <v>1047</v>
      </c>
      <c r="D7" s="823"/>
      <c r="E7" s="823"/>
      <c r="F7" s="870" t="s">
        <v>19</v>
      </c>
      <c r="G7" s="870"/>
      <c r="H7" s="870"/>
      <c r="I7" s="870"/>
      <c r="J7" s="870"/>
      <c r="K7" s="870"/>
      <c r="L7" s="870"/>
    </row>
    <row r="8" spans="1:18" x14ac:dyDescent="0.2">
      <c r="A8" s="16"/>
      <c r="F8" s="18"/>
      <c r="G8" s="107"/>
      <c r="H8" s="107"/>
      <c r="I8" s="828" t="s">
        <v>1049</v>
      </c>
      <c r="J8" s="828"/>
      <c r="K8" s="828"/>
      <c r="L8" s="828"/>
    </row>
    <row r="9" spans="1:18" s="16" customFormat="1" x14ac:dyDescent="0.2">
      <c r="A9" s="720" t="s">
        <v>2</v>
      </c>
      <c r="B9" s="720" t="s">
        <v>3</v>
      </c>
      <c r="C9" s="698" t="s">
        <v>20</v>
      </c>
      <c r="D9" s="738"/>
      <c r="E9" s="738"/>
      <c r="F9" s="738"/>
      <c r="G9" s="738"/>
      <c r="H9" s="698" t="s">
        <v>44</v>
      </c>
      <c r="I9" s="738"/>
      <c r="J9" s="738"/>
      <c r="K9" s="738"/>
      <c r="L9" s="738"/>
      <c r="Q9" s="31"/>
      <c r="R9" s="32"/>
    </row>
    <row r="10" spans="1:18" s="16" customFormat="1" ht="77.45" customHeight="1" x14ac:dyDescent="0.2">
      <c r="A10" s="720"/>
      <c r="B10" s="720"/>
      <c r="C10" s="340" t="s">
        <v>848</v>
      </c>
      <c r="D10" s="340" t="s">
        <v>825</v>
      </c>
      <c r="E10" s="5" t="s">
        <v>72</v>
      </c>
      <c r="F10" s="5" t="s">
        <v>73</v>
      </c>
      <c r="G10" s="5" t="s">
        <v>655</v>
      </c>
      <c r="H10" s="340" t="s">
        <v>848</v>
      </c>
      <c r="I10" s="340" t="s">
        <v>825</v>
      </c>
      <c r="J10" s="5" t="s">
        <v>72</v>
      </c>
      <c r="K10" s="5" t="s">
        <v>73</v>
      </c>
      <c r="L10" s="5" t="s">
        <v>656</v>
      </c>
      <c r="N10" s="16" t="s">
        <v>1078</v>
      </c>
      <c r="O10" s="16" t="s">
        <v>1074</v>
      </c>
      <c r="P10" s="16" t="s">
        <v>1075</v>
      </c>
      <c r="Q10" s="16" t="s">
        <v>1076</v>
      </c>
      <c r="R10" s="16" t="s">
        <v>1077</v>
      </c>
    </row>
    <row r="11" spans="1:18" s="16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x14ac:dyDescent="0.2">
      <c r="A12" s="19">
        <v>1</v>
      </c>
      <c r="B12" s="348" t="s">
        <v>891</v>
      </c>
      <c r="C12" s="348">
        <v>169.39</v>
      </c>
      <c r="D12" s="348">
        <v>8.7100000000000009</v>
      </c>
      <c r="E12" s="348">
        <v>117.49</v>
      </c>
      <c r="F12" s="269">
        <v>154.68</v>
      </c>
      <c r="G12" s="348">
        <f>D12+E12-F12</f>
        <v>-28.480000000000018</v>
      </c>
      <c r="H12" s="411">
        <v>0</v>
      </c>
      <c r="I12" s="411">
        <v>0</v>
      </c>
      <c r="J12" s="411">
        <v>0</v>
      </c>
      <c r="K12" s="411">
        <v>0</v>
      </c>
      <c r="L12" s="389">
        <f>I12+J12-K12</f>
        <v>0</v>
      </c>
      <c r="N12" s="675">
        <f>C12+'T6A_FG_Upy_Utlsn '!C12</f>
        <v>332.99</v>
      </c>
      <c r="O12" s="675">
        <f>D12+'T6A_FG_Upy_Utlsn '!D12</f>
        <v>25.93</v>
      </c>
      <c r="P12" s="675">
        <f>E12+'T6A_FG_Upy_Utlsn '!E12</f>
        <v>229.61</v>
      </c>
      <c r="Q12" s="675">
        <f>F12+'T6A_FG_Upy_Utlsn '!F12</f>
        <v>294.97000000000003</v>
      </c>
      <c r="R12" s="675">
        <f>G12+'T6A_FG_Upy_Utlsn '!G12</f>
        <v>-39.430000000000007</v>
      </c>
    </row>
    <row r="13" spans="1:18" x14ac:dyDescent="0.2">
      <c r="A13" s="19">
        <v>2</v>
      </c>
      <c r="B13" s="269" t="s">
        <v>890</v>
      </c>
      <c r="C13" s="408">
        <v>51.74</v>
      </c>
      <c r="D13" s="409">
        <v>5.91</v>
      </c>
      <c r="E13" s="408">
        <v>46.13</v>
      </c>
      <c r="F13" s="409">
        <v>49.09</v>
      </c>
      <c r="G13" s="409">
        <f>(D13+E13-F13)</f>
        <v>2.9500000000000028</v>
      </c>
      <c r="H13" s="410">
        <v>0</v>
      </c>
      <c r="I13" s="410">
        <v>0</v>
      </c>
      <c r="J13" s="410">
        <v>0</v>
      </c>
      <c r="K13" s="410">
        <v>0</v>
      </c>
      <c r="L13" s="408">
        <v>0</v>
      </c>
      <c r="N13" s="675">
        <f>C13+'T6A_FG_Upy_Utlsn '!C13</f>
        <v>118.05000000000001</v>
      </c>
      <c r="O13" s="675">
        <f>D13+'T6A_FG_Upy_Utlsn '!D13</f>
        <v>18.29</v>
      </c>
      <c r="P13" s="675">
        <f>E13+'T6A_FG_Upy_Utlsn '!E13</f>
        <v>108.36</v>
      </c>
      <c r="Q13" s="675">
        <f>F13+'T6A_FG_Upy_Utlsn '!F13</f>
        <v>106.58000000000001</v>
      </c>
      <c r="R13" s="675">
        <f>G13+'T6A_FG_Upy_Utlsn '!G13</f>
        <v>20.07</v>
      </c>
    </row>
    <row r="14" spans="1:18" x14ac:dyDescent="0.2">
      <c r="A14" s="19">
        <v>3</v>
      </c>
      <c r="B14" s="348" t="s">
        <v>892</v>
      </c>
      <c r="C14" s="389">
        <v>552</v>
      </c>
      <c r="D14" s="409">
        <v>18.222000000000001</v>
      </c>
      <c r="E14" s="348">
        <v>357.69000000000005</v>
      </c>
      <c r="F14" s="389">
        <v>382.92200000000003</v>
      </c>
      <c r="G14" s="348">
        <f>D14+E14-F14</f>
        <v>-7.0099999999999909</v>
      </c>
      <c r="H14" s="407">
        <v>0</v>
      </c>
      <c r="I14" s="407">
        <v>0</v>
      </c>
      <c r="J14" s="407">
        <v>0</v>
      </c>
      <c r="K14" s="407">
        <v>0</v>
      </c>
      <c r="L14" s="412">
        <v>0</v>
      </c>
      <c r="N14" s="675">
        <f>C14+'T6A_FG_Upy_Utlsn '!C14</f>
        <v>948</v>
      </c>
      <c r="O14" s="675">
        <f>D14+'T6A_FG_Upy_Utlsn '!D14</f>
        <v>26.768000000000001</v>
      </c>
      <c r="P14" s="675">
        <f>E14+'T6A_FG_Upy_Utlsn '!E14</f>
        <v>623.34</v>
      </c>
      <c r="Q14" s="675">
        <f>F14+'T6A_FG_Upy_Utlsn '!F14</f>
        <v>648.06000000000006</v>
      </c>
      <c r="R14" s="675">
        <f>G14+'T6A_FG_Upy_Utlsn '!G14</f>
        <v>2.047999999999945</v>
      </c>
    </row>
    <row r="15" spans="1:18" x14ac:dyDescent="0.2">
      <c r="A15" s="19">
        <v>4</v>
      </c>
      <c r="B15" s="20"/>
      <c r="C15" s="20"/>
      <c r="D15" s="20"/>
      <c r="E15" s="20"/>
      <c r="F15" s="20"/>
      <c r="G15" s="20"/>
      <c r="H15" s="29"/>
      <c r="I15" s="29"/>
      <c r="J15" s="29"/>
      <c r="K15" s="29"/>
      <c r="L15" s="20"/>
      <c r="N15" s="675">
        <f>SUM(N12:N14)</f>
        <v>1399.04</v>
      </c>
      <c r="O15" s="675">
        <f t="shared" ref="O15:R15" si="0">SUM(O12:O14)</f>
        <v>70.988</v>
      </c>
      <c r="P15" s="675">
        <f t="shared" si="0"/>
        <v>961.31000000000006</v>
      </c>
      <c r="Q15" s="675">
        <f t="shared" si="0"/>
        <v>1049.6100000000001</v>
      </c>
      <c r="R15" s="675">
        <f t="shared" si="0"/>
        <v>-17.312000000000062</v>
      </c>
    </row>
    <row r="16" spans="1:18" x14ac:dyDescent="0.2">
      <c r="A16" s="19">
        <v>5</v>
      </c>
      <c r="B16" s="20"/>
      <c r="C16" s="20"/>
      <c r="D16" s="20"/>
      <c r="E16" s="20"/>
      <c r="F16" s="20"/>
      <c r="G16" s="20"/>
      <c r="H16" s="29"/>
      <c r="I16" s="29"/>
      <c r="J16" s="29"/>
      <c r="K16" s="29"/>
      <c r="L16" s="20"/>
    </row>
    <row r="17" spans="1:12" x14ac:dyDescent="0.2">
      <c r="A17" s="21" t="s">
        <v>7</v>
      </c>
      <c r="B17" s="20"/>
      <c r="C17" s="20"/>
      <c r="D17" s="20"/>
      <c r="E17" s="20"/>
      <c r="F17" s="20"/>
      <c r="G17" s="20"/>
      <c r="H17" s="29"/>
      <c r="I17" s="29"/>
      <c r="J17" s="29"/>
      <c r="K17" s="29"/>
      <c r="L17" s="20"/>
    </row>
    <row r="18" spans="1:12" x14ac:dyDescent="0.2">
      <c r="A18" s="3" t="s">
        <v>18</v>
      </c>
      <c r="B18" s="20"/>
      <c r="C18" s="351">
        <f>SUM(C12:C17)</f>
        <v>773.13</v>
      </c>
      <c r="D18" s="351">
        <f t="shared" ref="D18:L18" si="1">SUM(D12:D17)</f>
        <v>32.841999999999999</v>
      </c>
      <c r="E18" s="351">
        <f t="shared" si="1"/>
        <v>521.31000000000006</v>
      </c>
      <c r="F18" s="393">
        <f t="shared" si="1"/>
        <v>586.69200000000001</v>
      </c>
      <c r="G18" s="351">
        <f t="shared" si="1"/>
        <v>-32.540000000000006</v>
      </c>
      <c r="H18" s="351">
        <f t="shared" si="1"/>
        <v>0</v>
      </c>
      <c r="I18" s="351">
        <f t="shared" si="1"/>
        <v>0</v>
      </c>
      <c r="J18" s="351">
        <f t="shared" si="1"/>
        <v>0</v>
      </c>
      <c r="K18" s="351">
        <f t="shared" si="1"/>
        <v>0</v>
      </c>
      <c r="L18" s="351">
        <f t="shared" si="1"/>
        <v>0</v>
      </c>
    </row>
    <row r="19" spans="1:12" x14ac:dyDescent="0.2">
      <c r="A19" s="22" t="s">
        <v>657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5.7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8" customHeight="1" x14ac:dyDescent="0.2">
      <c r="A21" s="754" t="s">
        <v>13</v>
      </c>
      <c r="B21" s="754"/>
      <c r="C21" s="754"/>
      <c r="D21" s="754"/>
      <c r="E21" s="754"/>
      <c r="F21" s="754"/>
      <c r="G21" s="754"/>
      <c r="H21" s="754"/>
      <c r="I21" s="754"/>
      <c r="J21" s="754"/>
      <c r="K21" s="754"/>
      <c r="L21" s="754"/>
    </row>
    <row r="22" spans="1:12" x14ac:dyDescent="0.2">
      <c r="A22" s="754" t="s">
        <v>14</v>
      </c>
      <c r="B22" s="754"/>
      <c r="C22" s="754"/>
      <c r="D22" s="754"/>
      <c r="E22" s="754"/>
      <c r="F22" s="754"/>
      <c r="G22" s="754"/>
      <c r="H22" s="754"/>
      <c r="I22" s="754"/>
      <c r="J22" s="754"/>
      <c r="K22" s="754"/>
      <c r="L22" s="754"/>
    </row>
    <row r="23" spans="1:12" x14ac:dyDescent="0.2">
      <c r="A23" s="754" t="s">
        <v>1050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</row>
    <row r="24" spans="1:12" x14ac:dyDescent="0.2">
      <c r="A24" s="16" t="s">
        <v>21</v>
      </c>
      <c r="B24" s="16"/>
      <c r="C24" s="16"/>
      <c r="D24" s="16"/>
      <c r="E24" s="16"/>
      <c r="F24" s="16"/>
      <c r="J24" s="726" t="s">
        <v>86</v>
      </c>
      <c r="K24" s="726"/>
      <c r="L24" s="726"/>
    </row>
    <row r="25" spans="1:12" x14ac:dyDescent="0.2">
      <c r="A25" s="16"/>
    </row>
    <row r="26" spans="1:12" x14ac:dyDescent="0.2">
      <c r="A26" s="841"/>
      <c r="B26" s="841"/>
      <c r="C26" s="841"/>
      <c r="D26" s="841"/>
      <c r="E26" s="841"/>
      <c r="F26" s="841"/>
      <c r="G26" s="841"/>
      <c r="H26" s="841"/>
      <c r="I26" s="841"/>
      <c r="J26" s="841"/>
      <c r="K26" s="841"/>
      <c r="L26" s="841"/>
    </row>
  </sheetData>
  <mergeCells count="17">
    <mergeCell ref="A26:L26"/>
    <mergeCell ref="F7:L7"/>
    <mergeCell ref="A9:A10"/>
    <mergeCell ref="B9:B10"/>
    <mergeCell ref="A21:L21"/>
    <mergeCell ref="J24:L24"/>
    <mergeCell ref="A22:L22"/>
    <mergeCell ref="C9:G9"/>
    <mergeCell ref="H9:L9"/>
    <mergeCell ref="I8:L8"/>
    <mergeCell ref="A23:L23"/>
    <mergeCell ref="L1:M1"/>
    <mergeCell ref="A3:L3"/>
    <mergeCell ref="A2:L2"/>
    <mergeCell ref="A5:L5"/>
    <mergeCell ref="A7:B7"/>
    <mergeCell ref="C7:E7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4" orientation="landscape" r:id="rId1"/>
  <rowBreaks count="1" manualBreakCount="1">
    <brk id="2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S27"/>
  <sheetViews>
    <sheetView zoomScaleSheetLayoutView="90" workbookViewId="0">
      <selection activeCell="D12" sqref="D12:E12"/>
    </sheetView>
  </sheetViews>
  <sheetFormatPr defaultRowHeight="12.75" x14ac:dyDescent="0.2"/>
  <cols>
    <col min="1" max="1" width="6" style="17" customWidth="1"/>
    <col min="2" max="2" width="11.42578125" style="17" customWidth="1"/>
    <col min="3" max="3" width="10.5703125" style="17" customWidth="1"/>
    <col min="4" max="4" width="10.7109375" style="17" customWidth="1"/>
    <col min="5" max="5" width="8.7109375" style="17" customWidth="1"/>
    <col min="6" max="6" width="10.85546875" style="17" customWidth="1"/>
    <col min="7" max="7" width="15.85546875" style="17" customWidth="1"/>
    <col min="8" max="8" width="12.42578125" style="17" customWidth="1"/>
    <col min="9" max="9" width="12.140625" style="17" customWidth="1"/>
    <col min="10" max="10" width="9" style="17" customWidth="1"/>
    <col min="11" max="11" width="12" style="17" customWidth="1"/>
    <col min="12" max="12" width="13.7109375" style="17" customWidth="1"/>
    <col min="13" max="13" width="9.140625" style="17" hidden="1" customWidth="1"/>
    <col min="14" max="16384" width="9.140625" style="17"/>
  </cols>
  <sheetData>
    <row r="1" spans="1:19" customFormat="1" ht="15" x14ac:dyDescent="0.2">
      <c r="D1" s="37"/>
      <c r="E1" s="37"/>
      <c r="F1" s="37"/>
      <c r="G1" s="37"/>
      <c r="H1" s="37"/>
      <c r="I1" s="37"/>
      <c r="J1" s="37"/>
      <c r="K1" s="37"/>
      <c r="L1" s="869" t="s">
        <v>74</v>
      </c>
      <c r="M1" s="869"/>
      <c r="N1" s="869"/>
      <c r="O1" s="44"/>
      <c r="P1" s="44"/>
    </row>
    <row r="2" spans="1:19" customFormat="1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46"/>
      <c r="N2" s="46"/>
      <c r="O2" s="46"/>
      <c r="P2" s="46"/>
    </row>
    <row r="3" spans="1:19" customFormat="1" ht="20.25" x14ac:dyDescent="0.3">
      <c r="A3" s="871" t="s">
        <v>744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45"/>
      <c r="N3" s="45"/>
      <c r="O3" s="45"/>
      <c r="P3" s="45"/>
    </row>
    <row r="4" spans="1:19" customFormat="1" ht="10.5" customHeight="1" x14ac:dyDescent="0.2"/>
    <row r="5" spans="1:19" ht="19.5" customHeight="1" x14ac:dyDescent="0.25">
      <c r="A5" s="840" t="s">
        <v>809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</row>
    <row r="6" spans="1:19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9" x14ac:dyDescent="0.2">
      <c r="A7" s="726" t="s">
        <v>160</v>
      </c>
      <c r="B7" s="726"/>
      <c r="C7" s="823" t="s">
        <v>1047</v>
      </c>
      <c r="D7" s="823"/>
      <c r="E7" s="823"/>
      <c r="F7" s="870" t="s">
        <v>19</v>
      </c>
      <c r="G7" s="870"/>
      <c r="H7" s="870"/>
      <c r="I7" s="870"/>
      <c r="J7" s="870"/>
      <c r="K7" s="870"/>
      <c r="L7" s="870"/>
    </row>
    <row r="8" spans="1:19" x14ac:dyDescent="0.2">
      <c r="A8" s="16"/>
      <c r="F8" s="18"/>
      <c r="G8" s="107"/>
      <c r="H8" s="107"/>
      <c r="I8" s="828" t="s">
        <v>1049</v>
      </c>
      <c r="J8" s="828"/>
      <c r="K8" s="828"/>
      <c r="L8" s="828"/>
    </row>
    <row r="9" spans="1:19" s="16" customFormat="1" x14ac:dyDescent="0.2">
      <c r="A9" s="720" t="s">
        <v>2</v>
      </c>
      <c r="B9" s="720" t="s">
        <v>3</v>
      </c>
      <c r="C9" s="698" t="s">
        <v>20</v>
      </c>
      <c r="D9" s="738"/>
      <c r="E9" s="738"/>
      <c r="F9" s="738"/>
      <c r="G9" s="738"/>
      <c r="H9" s="698" t="s">
        <v>44</v>
      </c>
      <c r="I9" s="738"/>
      <c r="J9" s="738"/>
      <c r="K9" s="738"/>
      <c r="L9" s="738"/>
      <c r="R9" s="31"/>
      <c r="S9" s="32"/>
    </row>
    <row r="10" spans="1:19" s="16" customFormat="1" ht="77.45" customHeight="1" x14ac:dyDescent="0.2">
      <c r="A10" s="720"/>
      <c r="B10" s="720"/>
      <c r="C10" s="340" t="s">
        <v>848</v>
      </c>
      <c r="D10" s="340" t="s">
        <v>825</v>
      </c>
      <c r="E10" s="5" t="s">
        <v>72</v>
      </c>
      <c r="F10" s="5" t="s">
        <v>73</v>
      </c>
      <c r="G10" s="5" t="s">
        <v>658</v>
      </c>
      <c r="H10" s="340" t="s">
        <v>848</v>
      </c>
      <c r="I10" s="340" t="s">
        <v>825</v>
      </c>
      <c r="J10" s="5" t="s">
        <v>72</v>
      </c>
      <c r="K10" s="5" t="s">
        <v>73</v>
      </c>
      <c r="L10" s="5" t="s">
        <v>659</v>
      </c>
    </row>
    <row r="11" spans="1:19" s="16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">
      <c r="A12" s="19">
        <v>1</v>
      </c>
      <c r="B12" s="348" t="s">
        <v>891</v>
      </c>
      <c r="C12" s="389">
        <v>163.6</v>
      </c>
      <c r="D12" s="389">
        <v>17.22</v>
      </c>
      <c r="E12" s="348">
        <v>112.12</v>
      </c>
      <c r="F12" s="269">
        <v>140.29</v>
      </c>
      <c r="G12" s="389">
        <f>D12+E12-F12</f>
        <v>-10.949999999999989</v>
      </c>
      <c r="H12" s="411">
        <v>0</v>
      </c>
      <c r="I12" s="411">
        <v>0</v>
      </c>
      <c r="J12" s="411">
        <v>0</v>
      </c>
      <c r="K12" s="411">
        <v>0</v>
      </c>
      <c r="L12" s="389">
        <f>I12+J12-K12</f>
        <v>0</v>
      </c>
    </row>
    <row r="13" spans="1:19" x14ac:dyDescent="0.2">
      <c r="A13" s="19">
        <v>2</v>
      </c>
      <c r="B13" s="269" t="s">
        <v>890</v>
      </c>
      <c r="C13" s="269">
        <v>66.31</v>
      </c>
      <c r="D13" s="391">
        <v>12.38</v>
      </c>
      <c r="E13" s="269">
        <v>62.23</v>
      </c>
      <c r="F13" s="408">
        <v>57.49</v>
      </c>
      <c r="G13" s="408">
        <f>(D13+E13-F13)</f>
        <v>17.119999999999997</v>
      </c>
      <c r="H13" s="410">
        <v>0</v>
      </c>
      <c r="I13" s="410">
        <v>0</v>
      </c>
      <c r="J13" s="410">
        <v>0</v>
      </c>
      <c r="K13" s="410">
        <v>0</v>
      </c>
      <c r="L13" s="408">
        <v>0</v>
      </c>
    </row>
    <row r="14" spans="1:19" x14ac:dyDescent="0.2">
      <c r="A14" s="19">
        <v>3</v>
      </c>
      <c r="B14" s="348" t="s">
        <v>892</v>
      </c>
      <c r="C14" s="389">
        <v>396</v>
      </c>
      <c r="D14" s="389">
        <v>8.5459999999999994</v>
      </c>
      <c r="E14" s="348">
        <v>265.64999999999998</v>
      </c>
      <c r="F14" s="389">
        <v>265.13800000000003</v>
      </c>
      <c r="G14" s="389">
        <f>D14+E14-F14</f>
        <v>9.0579999999999359</v>
      </c>
      <c r="H14" s="407">
        <v>0</v>
      </c>
      <c r="I14" s="407">
        <v>0</v>
      </c>
      <c r="J14" s="407">
        <v>0</v>
      </c>
      <c r="K14" s="407">
        <v>0</v>
      </c>
      <c r="L14" s="412">
        <v>0</v>
      </c>
    </row>
    <row r="15" spans="1:19" x14ac:dyDescent="0.2">
      <c r="A15" s="19">
        <v>4</v>
      </c>
      <c r="B15" s="20"/>
      <c r="C15" s="20"/>
      <c r="D15" s="20"/>
      <c r="E15" s="20"/>
      <c r="F15" s="20"/>
      <c r="G15" s="20"/>
      <c r="H15" s="29"/>
      <c r="I15" s="29"/>
      <c r="J15" s="29"/>
      <c r="K15" s="29"/>
      <c r="L15" s="20"/>
    </row>
    <row r="16" spans="1:19" x14ac:dyDescent="0.2">
      <c r="A16" s="19">
        <v>5</v>
      </c>
      <c r="B16" s="20"/>
      <c r="C16" s="20"/>
      <c r="D16" s="20"/>
      <c r="E16" s="20"/>
      <c r="F16" s="20"/>
      <c r="G16" s="20"/>
      <c r="H16" s="29"/>
      <c r="I16" s="29"/>
      <c r="J16" s="29"/>
      <c r="K16" s="29"/>
      <c r="L16" s="20"/>
    </row>
    <row r="17" spans="1:13" x14ac:dyDescent="0.2">
      <c r="A17" s="21" t="s">
        <v>7</v>
      </c>
      <c r="B17" s="20"/>
      <c r="C17" s="20"/>
      <c r="D17" s="20"/>
      <c r="E17" s="20"/>
      <c r="F17" s="20"/>
      <c r="G17" s="20"/>
      <c r="H17" s="29"/>
      <c r="I17" s="29"/>
      <c r="J17" s="29"/>
      <c r="K17" s="29"/>
      <c r="L17" s="20"/>
    </row>
    <row r="18" spans="1:13" x14ac:dyDescent="0.2">
      <c r="A18" s="3" t="s">
        <v>18</v>
      </c>
      <c r="B18" s="20"/>
      <c r="C18" s="393">
        <f>SUM(C12:C17)</f>
        <v>625.91</v>
      </c>
      <c r="D18" s="393">
        <f t="shared" ref="D18:K18" si="0">SUM(D12:D17)</f>
        <v>38.146000000000001</v>
      </c>
      <c r="E18" s="393">
        <f t="shared" si="0"/>
        <v>440</v>
      </c>
      <c r="F18" s="393">
        <f t="shared" si="0"/>
        <v>462.91800000000001</v>
      </c>
      <c r="G18" s="393">
        <f t="shared" si="0"/>
        <v>15.227999999999945</v>
      </c>
      <c r="H18" s="393">
        <f t="shared" si="0"/>
        <v>0</v>
      </c>
      <c r="I18" s="393">
        <f t="shared" si="0"/>
        <v>0</v>
      </c>
      <c r="J18" s="393">
        <f t="shared" si="0"/>
        <v>0</v>
      </c>
      <c r="K18" s="393">
        <f t="shared" si="0"/>
        <v>0</v>
      </c>
      <c r="L18" s="393">
        <f>SUM(L12:L17)</f>
        <v>0</v>
      </c>
      <c r="M18" s="413">
        <f>SUM(M12:M17)</f>
        <v>0</v>
      </c>
    </row>
    <row r="19" spans="1:13" x14ac:dyDescent="0.2">
      <c r="A19" s="22" t="s">
        <v>657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5.7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3" ht="15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3" ht="14.25" customHeight="1" x14ac:dyDescent="0.2">
      <c r="A22" s="754" t="s">
        <v>13</v>
      </c>
      <c r="B22" s="754"/>
      <c r="C22" s="754"/>
      <c r="D22" s="754"/>
      <c r="E22" s="754"/>
      <c r="F22" s="754"/>
      <c r="G22" s="754"/>
      <c r="H22" s="754"/>
      <c r="I22" s="754"/>
      <c r="J22" s="754"/>
      <c r="K22" s="754"/>
      <c r="L22" s="754"/>
    </row>
    <row r="23" spans="1:13" x14ac:dyDescent="0.2">
      <c r="A23" s="754" t="s">
        <v>14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</row>
    <row r="24" spans="1:13" x14ac:dyDescent="0.2">
      <c r="A24" s="754" t="s">
        <v>1050</v>
      </c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754"/>
    </row>
    <row r="25" spans="1:13" x14ac:dyDescent="0.2">
      <c r="A25" s="16" t="s">
        <v>21</v>
      </c>
      <c r="B25" s="16"/>
      <c r="C25" s="16"/>
      <c r="D25" s="16"/>
      <c r="E25" s="16"/>
      <c r="F25" s="16"/>
      <c r="J25" s="726" t="s">
        <v>86</v>
      </c>
      <c r="K25" s="726"/>
      <c r="L25" s="726"/>
      <c r="M25" s="726"/>
    </row>
    <row r="26" spans="1:13" x14ac:dyDescent="0.2">
      <c r="A26" s="16"/>
    </row>
    <row r="27" spans="1:13" x14ac:dyDescent="0.2">
      <c r="A27" s="841"/>
      <c r="B27" s="841"/>
      <c r="C27" s="841"/>
      <c r="D27" s="841"/>
      <c r="E27" s="841"/>
      <c r="F27" s="841"/>
      <c r="G27" s="841"/>
      <c r="H27" s="841"/>
      <c r="I27" s="841"/>
      <c r="J27" s="841"/>
      <c r="K27" s="841"/>
      <c r="L27" s="841"/>
    </row>
  </sheetData>
  <mergeCells count="17">
    <mergeCell ref="F7:L7"/>
    <mergeCell ref="A7:B7"/>
    <mergeCell ref="L1:N1"/>
    <mergeCell ref="A2:L2"/>
    <mergeCell ref="A3:L3"/>
    <mergeCell ref="A5:L5"/>
    <mergeCell ref="C7:E7"/>
    <mergeCell ref="I8:L8"/>
    <mergeCell ref="A24:L24"/>
    <mergeCell ref="A27:L27"/>
    <mergeCell ref="A9:A10"/>
    <mergeCell ref="B9:B10"/>
    <mergeCell ref="C9:G9"/>
    <mergeCell ref="H9:L9"/>
    <mergeCell ref="A22:L22"/>
    <mergeCell ref="A23:L23"/>
    <mergeCell ref="J25:M25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rowBreaks count="1" manualBreakCount="1">
    <brk id="2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27"/>
  <sheetViews>
    <sheetView zoomScaleSheetLayoutView="80" workbookViewId="0">
      <selection activeCell="F19" sqref="F19"/>
    </sheetView>
  </sheetViews>
  <sheetFormatPr defaultRowHeight="12.75" x14ac:dyDescent="0.2"/>
  <cols>
    <col min="1" max="1" width="5.7109375" style="148" customWidth="1"/>
    <col min="2" max="2" width="12.42578125" style="148" customWidth="1"/>
    <col min="3" max="3" width="13" style="148" customWidth="1"/>
    <col min="4" max="4" width="12" style="148" customWidth="1"/>
    <col min="5" max="5" width="12.42578125" style="148" customWidth="1"/>
    <col min="6" max="6" width="12.7109375" style="148" customWidth="1"/>
    <col min="7" max="7" width="13.140625" style="148" customWidth="1"/>
    <col min="8" max="8" width="12.7109375" style="148" customWidth="1"/>
    <col min="9" max="9" width="12.140625" style="148" customWidth="1"/>
    <col min="10" max="10" width="12.140625" style="263" customWidth="1"/>
    <col min="11" max="11" width="16.5703125" style="148" customWidth="1"/>
    <col min="12" max="12" width="13.140625" style="148" customWidth="1"/>
    <col min="13" max="13" width="12.7109375" style="148" customWidth="1"/>
    <col min="14" max="16384" width="9.140625" style="148"/>
  </cols>
  <sheetData>
    <row r="1" spans="1:13" x14ac:dyDescent="0.2">
      <c r="K1" s="722" t="s">
        <v>205</v>
      </c>
      <c r="L1" s="722"/>
      <c r="M1" s="722"/>
    </row>
    <row r="2" spans="1:13" ht="12.75" customHeight="1" x14ac:dyDescent="0.2"/>
    <row r="3" spans="1:13" ht="15.75" x14ac:dyDescent="0.25">
      <c r="B3" s="877" t="s">
        <v>0</v>
      </c>
      <c r="C3" s="877"/>
      <c r="D3" s="877"/>
      <c r="E3" s="877"/>
      <c r="F3" s="877"/>
      <c r="G3" s="877"/>
      <c r="H3" s="877"/>
      <c r="I3" s="877"/>
      <c r="J3" s="877"/>
      <c r="K3" s="877"/>
    </row>
    <row r="4" spans="1:13" ht="20.25" x14ac:dyDescent="0.3">
      <c r="B4" s="878" t="s">
        <v>744</v>
      </c>
      <c r="C4" s="878"/>
      <c r="D4" s="878"/>
      <c r="E4" s="878"/>
      <c r="F4" s="878"/>
      <c r="G4" s="878"/>
      <c r="H4" s="878"/>
      <c r="I4" s="878"/>
      <c r="J4" s="878"/>
      <c r="K4" s="878"/>
    </row>
    <row r="5" spans="1:13" ht="10.5" customHeight="1" x14ac:dyDescent="0.2"/>
    <row r="6" spans="1:13" ht="15.75" x14ac:dyDescent="0.25">
      <c r="A6" s="337" t="s">
        <v>810</v>
      </c>
      <c r="B6" s="248"/>
      <c r="C6" s="248"/>
      <c r="D6" s="248"/>
      <c r="E6" s="248"/>
      <c r="F6" s="248"/>
      <c r="G6" s="248"/>
      <c r="H6" s="248"/>
      <c r="I6" s="248"/>
      <c r="J6" s="264"/>
      <c r="K6" s="248"/>
    </row>
    <row r="7" spans="1:13" ht="15.75" x14ac:dyDescent="0.25">
      <c r="B7" s="149"/>
      <c r="C7" s="149"/>
      <c r="D7" s="149"/>
      <c r="E7" s="149"/>
      <c r="F7" s="149"/>
      <c r="G7" s="149"/>
      <c r="H7" s="149"/>
      <c r="L7" s="882" t="s">
        <v>186</v>
      </c>
      <c r="M7" s="882"/>
    </row>
    <row r="8" spans="1:13" ht="15.75" x14ac:dyDescent="0.25">
      <c r="B8" s="148" t="s">
        <v>104</v>
      </c>
      <c r="C8" s="883" t="s">
        <v>1047</v>
      </c>
      <c r="D8" s="883"/>
      <c r="E8" s="883"/>
      <c r="F8" s="149"/>
      <c r="G8" s="828" t="s">
        <v>1049</v>
      </c>
      <c r="H8" s="828"/>
      <c r="I8" s="828"/>
      <c r="J8" s="828"/>
      <c r="K8" s="828"/>
      <c r="L8" s="828"/>
      <c r="M8" s="828"/>
    </row>
    <row r="9" spans="1:13" x14ac:dyDescent="0.2">
      <c r="A9" s="873" t="s">
        <v>24</v>
      </c>
      <c r="B9" s="876" t="s">
        <v>3</v>
      </c>
      <c r="C9" s="872" t="s">
        <v>849</v>
      </c>
      <c r="D9" s="872" t="s">
        <v>825</v>
      </c>
      <c r="E9" s="872" t="s">
        <v>218</v>
      </c>
      <c r="F9" s="872" t="s">
        <v>217</v>
      </c>
      <c r="G9" s="872"/>
      <c r="H9" s="872" t="s">
        <v>183</v>
      </c>
      <c r="I9" s="872"/>
      <c r="J9" s="879" t="s">
        <v>431</v>
      </c>
      <c r="K9" s="872" t="s">
        <v>185</v>
      </c>
      <c r="L9" s="872" t="s">
        <v>408</v>
      </c>
      <c r="M9" s="872" t="s">
        <v>232</v>
      </c>
    </row>
    <row r="10" spans="1:13" x14ac:dyDescent="0.2">
      <c r="A10" s="874"/>
      <c r="B10" s="876"/>
      <c r="C10" s="872"/>
      <c r="D10" s="872"/>
      <c r="E10" s="872"/>
      <c r="F10" s="872"/>
      <c r="G10" s="872"/>
      <c r="H10" s="872"/>
      <c r="I10" s="872"/>
      <c r="J10" s="880"/>
      <c r="K10" s="872"/>
      <c r="L10" s="872"/>
      <c r="M10" s="872"/>
    </row>
    <row r="11" spans="1:13" ht="41.25" customHeight="1" x14ac:dyDescent="0.2">
      <c r="A11" s="875"/>
      <c r="B11" s="876"/>
      <c r="C11" s="872"/>
      <c r="D11" s="872"/>
      <c r="E11" s="872"/>
      <c r="F11" s="150" t="s">
        <v>184</v>
      </c>
      <c r="G11" s="150" t="s">
        <v>233</v>
      </c>
      <c r="H11" s="150" t="s">
        <v>184</v>
      </c>
      <c r="I11" s="150" t="s">
        <v>233</v>
      </c>
      <c r="J11" s="881"/>
      <c r="K11" s="872"/>
      <c r="L11" s="872"/>
      <c r="M11" s="872"/>
    </row>
    <row r="12" spans="1:13" x14ac:dyDescent="0.2">
      <c r="A12" s="156">
        <v>1</v>
      </c>
      <c r="B12" s="156">
        <v>2</v>
      </c>
      <c r="C12" s="156">
        <v>3</v>
      </c>
      <c r="D12" s="156">
        <v>4</v>
      </c>
      <c r="E12" s="156">
        <v>5</v>
      </c>
      <c r="F12" s="156">
        <v>6</v>
      </c>
      <c r="G12" s="156">
        <v>7</v>
      </c>
      <c r="H12" s="156">
        <v>8</v>
      </c>
      <c r="I12" s="156">
        <v>9</v>
      </c>
      <c r="J12" s="265"/>
      <c r="K12" s="156">
        <v>10</v>
      </c>
      <c r="L12" s="176">
        <v>11</v>
      </c>
      <c r="M12" s="176">
        <v>12</v>
      </c>
    </row>
    <row r="13" spans="1:13" ht="14.25" x14ac:dyDescent="0.2">
      <c r="A13" s="155">
        <v>1</v>
      </c>
      <c r="B13" s="416" t="s">
        <v>891</v>
      </c>
      <c r="C13" s="417">
        <v>10.08</v>
      </c>
      <c r="D13" s="417">
        <v>0</v>
      </c>
      <c r="E13" s="416">
        <v>9.15</v>
      </c>
      <c r="F13" s="417">
        <v>117.49</v>
      </c>
      <c r="G13" s="416">
        <v>3.56</v>
      </c>
      <c r="H13" s="416">
        <v>117.49</v>
      </c>
      <c r="I13" s="416">
        <v>3.56</v>
      </c>
      <c r="J13" s="414">
        <f>G13-I13</f>
        <v>0</v>
      </c>
      <c r="K13" s="417">
        <f>D13+E13-I13</f>
        <v>5.59</v>
      </c>
      <c r="L13" s="414">
        <v>0</v>
      </c>
      <c r="M13" s="414">
        <v>0</v>
      </c>
    </row>
    <row r="14" spans="1:13" ht="14.25" x14ac:dyDescent="0.2">
      <c r="A14" s="155">
        <v>2</v>
      </c>
      <c r="B14" s="415" t="s">
        <v>890</v>
      </c>
      <c r="C14" s="414">
        <v>3.58</v>
      </c>
      <c r="D14" s="414">
        <v>0</v>
      </c>
      <c r="E14" s="414">
        <v>3.18</v>
      </c>
      <c r="F14" s="414">
        <v>108.36</v>
      </c>
      <c r="G14" s="414">
        <v>3.25</v>
      </c>
      <c r="H14" s="414">
        <v>108.36</v>
      </c>
      <c r="I14" s="414">
        <v>3.25</v>
      </c>
      <c r="J14" s="414">
        <v>0</v>
      </c>
      <c r="K14" s="414">
        <f>(D14+E14)-I14</f>
        <v>-6.999999999999984E-2</v>
      </c>
      <c r="L14" s="414">
        <v>0</v>
      </c>
      <c r="M14" s="414">
        <v>0</v>
      </c>
    </row>
    <row r="15" spans="1:13" ht="14.25" x14ac:dyDescent="0.2">
      <c r="A15" s="155">
        <v>3</v>
      </c>
      <c r="B15" s="155" t="s">
        <v>892</v>
      </c>
      <c r="C15" s="420">
        <v>28.73</v>
      </c>
      <c r="D15" s="420">
        <v>1.1299999999999999</v>
      </c>
      <c r="E15" s="420">
        <v>27.9</v>
      </c>
      <c r="F15" s="420">
        <v>623.34</v>
      </c>
      <c r="G15" s="582">
        <v>18.89</v>
      </c>
      <c r="H15" s="582">
        <v>623.34</v>
      </c>
      <c r="I15" s="582">
        <v>18.89</v>
      </c>
      <c r="J15" s="419">
        <f>G15-I15</f>
        <v>0</v>
      </c>
      <c r="K15" s="420">
        <f>D15+E15-I15</f>
        <v>10.139999999999997</v>
      </c>
      <c r="L15" s="414">
        <v>0</v>
      </c>
      <c r="M15" s="414">
        <v>0</v>
      </c>
    </row>
    <row r="16" spans="1:13" ht="15.75" x14ac:dyDescent="0.25">
      <c r="A16" s="155">
        <v>4</v>
      </c>
      <c r="B16" s="151"/>
      <c r="C16" s="152"/>
      <c r="D16" s="152"/>
      <c r="E16" s="152"/>
      <c r="F16" s="152"/>
      <c r="G16" s="152"/>
      <c r="H16" s="152"/>
      <c r="I16" s="152"/>
      <c r="J16" s="266"/>
      <c r="K16" s="152"/>
      <c r="L16" s="151"/>
      <c r="M16" s="151"/>
    </row>
    <row r="17" spans="1:14" ht="15.75" x14ac:dyDescent="0.25">
      <c r="A17" s="155">
        <v>5</v>
      </c>
      <c r="B17" s="151"/>
      <c r="C17" s="152"/>
      <c r="D17" s="152"/>
      <c r="E17" s="152"/>
      <c r="F17" s="152"/>
      <c r="G17" s="152"/>
      <c r="H17" s="152"/>
      <c r="I17" s="152"/>
      <c r="J17" s="266"/>
      <c r="K17" s="152"/>
      <c r="L17" s="151"/>
      <c r="M17" s="151"/>
    </row>
    <row r="18" spans="1:14" x14ac:dyDescent="0.2">
      <c r="A18" s="151"/>
      <c r="B18" s="151"/>
      <c r="C18" s="151"/>
      <c r="D18" s="151"/>
      <c r="E18" s="151"/>
      <c r="F18" s="151"/>
      <c r="G18" s="151"/>
      <c r="H18" s="151"/>
      <c r="I18" s="151"/>
      <c r="J18" s="267"/>
      <c r="K18" s="151"/>
      <c r="L18" s="151"/>
      <c r="M18" s="151"/>
    </row>
    <row r="19" spans="1:14" x14ac:dyDescent="0.2">
      <c r="A19" s="153" t="s">
        <v>92</v>
      </c>
      <c r="B19" s="151"/>
      <c r="C19" s="418">
        <f>SUM(C13:C18)</f>
        <v>42.39</v>
      </c>
      <c r="D19" s="418">
        <f t="shared" ref="D19:M19" si="0">SUM(D13:D18)</f>
        <v>1.1299999999999999</v>
      </c>
      <c r="E19" s="418">
        <f t="shared" si="0"/>
        <v>40.229999999999997</v>
      </c>
      <c r="F19" s="418">
        <f t="shared" si="0"/>
        <v>849.19</v>
      </c>
      <c r="G19" s="418">
        <f t="shared" si="0"/>
        <v>25.700000000000003</v>
      </c>
      <c r="H19" s="418">
        <f t="shared" si="0"/>
        <v>849.19</v>
      </c>
      <c r="I19" s="418">
        <f t="shared" si="0"/>
        <v>25.700000000000003</v>
      </c>
      <c r="J19" s="418">
        <f t="shared" si="0"/>
        <v>0</v>
      </c>
      <c r="K19" s="418">
        <f t="shared" si="0"/>
        <v>15.659999999999997</v>
      </c>
      <c r="L19" s="418">
        <f t="shared" si="0"/>
        <v>0</v>
      </c>
      <c r="M19" s="418">
        <f t="shared" si="0"/>
        <v>0</v>
      </c>
    </row>
    <row r="22" spans="1:14" ht="15.75" customHeight="1" x14ac:dyDescent="0.2"/>
    <row r="23" spans="1:14" ht="15.75" customHeight="1" x14ac:dyDescent="0.2">
      <c r="A23" s="754" t="s">
        <v>13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88"/>
      <c r="M23" s="88"/>
      <c r="N23" s="17"/>
    </row>
    <row r="24" spans="1:14" ht="15.75" customHeight="1" x14ac:dyDescent="0.2">
      <c r="A24" s="754" t="s">
        <v>14</v>
      </c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88"/>
      <c r="M24" s="88"/>
      <c r="N24" s="17"/>
    </row>
    <row r="25" spans="1:14" ht="12.75" customHeight="1" x14ac:dyDescent="0.2">
      <c r="A25" s="754" t="s">
        <v>1050</v>
      </c>
      <c r="B25" s="754"/>
      <c r="C25" s="754"/>
      <c r="D25" s="754"/>
      <c r="E25" s="754"/>
      <c r="F25" s="754"/>
      <c r="G25" s="754"/>
      <c r="H25" s="754"/>
      <c r="I25" s="754"/>
      <c r="J25" s="754"/>
      <c r="K25" s="754"/>
      <c r="L25" s="88"/>
      <c r="M25" s="88"/>
      <c r="N25" s="17"/>
    </row>
    <row r="26" spans="1:14" x14ac:dyDescent="0.2">
      <c r="A26" s="16" t="s">
        <v>21</v>
      </c>
      <c r="B26" s="16"/>
      <c r="C26" s="16"/>
      <c r="D26" s="16"/>
      <c r="E26" s="16"/>
      <c r="F26" s="16"/>
      <c r="G26" s="17"/>
      <c r="H26" s="17"/>
      <c r="I26" s="17"/>
      <c r="J26" s="268"/>
      <c r="K26" s="726" t="s">
        <v>86</v>
      </c>
      <c r="L26" s="726"/>
      <c r="M26" s="726"/>
      <c r="N26" s="726"/>
    </row>
    <row r="27" spans="1:14" x14ac:dyDescent="0.2">
      <c r="A27" s="16"/>
      <c r="B27" s="17"/>
      <c r="C27" s="17"/>
      <c r="D27" s="17"/>
      <c r="E27" s="17"/>
      <c r="F27" s="17"/>
      <c r="G27" s="17"/>
      <c r="H27" s="17"/>
      <c r="I27" s="17"/>
      <c r="J27" s="268"/>
      <c r="K27" s="17"/>
      <c r="L27" s="17"/>
      <c r="M27" s="17"/>
      <c r="N27" s="17"/>
    </row>
  </sheetData>
  <mergeCells count="21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C8:E8"/>
    <mergeCell ref="K26:N26"/>
    <mergeCell ref="A23:K23"/>
    <mergeCell ref="A24:K24"/>
    <mergeCell ref="D9:D11"/>
    <mergeCell ref="E9:E11"/>
    <mergeCell ref="A9:A11"/>
    <mergeCell ref="M9:M11"/>
    <mergeCell ref="L9:L11"/>
    <mergeCell ref="B9:B11"/>
    <mergeCell ref="A25:K25"/>
  </mergeCells>
  <printOptions horizontalCentered="1" verticalCentered="1"/>
  <pageMargins left="0.70866141732283505" right="0.70866141732283505" top="0.23622047244094499" bottom="0" header="0.31496062992126" footer="0.31496062992126"/>
  <pageSetup paperSize="9" scale="8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29"/>
  <sheetViews>
    <sheetView view="pageBreakPreview" zoomScale="90" zoomScaleSheetLayoutView="90" workbookViewId="0">
      <selection activeCell="E27" sqref="E27"/>
    </sheetView>
  </sheetViews>
  <sheetFormatPr defaultRowHeight="12.75" x14ac:dyDescent="0.2"/>
  <cols>
    <col min="1" max="1" width="5.5703125" style="17" customWidth="1"/>
    <col min="2" max="2" width="8.42578125" style="17" customWidth="1"/>
    <col min="3" max="3" width="10.5703125" style="17" customWidth="1"/>
    <col min="4" max="4" width="11.28515625" style="17" customWidth="1"/>
    <col min="5" max="5" width="8.7109375" style="17" customWidth="1"/>
    <col min="6" max="6" width="10.85546875" style="17" customWidth="1"/>
    <col min="7" max="7" width="15.85546875" style="17" customWidth="1"/>
    <col min="8" max="8" width="12.42578125" style="17" customWidth="1"/>
    <col min="9" max="9" width="12.140625" style="17" customWidth="1"/>
    <col min="10" max="10" width="9" style="17" customWidth="1"/>
    <col min="11" max="11" width="12" style="17" customWidth="1"/>
    <col min="12" max="12" width="17.28515625" style="17" customWidth="1"/>
    <col min="13" max="13" width="9.140625" style="17" hidden="1" customWidth="1"/>
    <col min="14" max="16384" width="9.140625" style="17"/>
  </cols>
  <sheetData>
    <row r="1" spans="1:19" customFormat="1" ht="15" x14ac:dyDescent="0.2">
      <c r="D1" s="37"/>
      <c r="E1" s="37"/>
      <c r="F1" s="37"/>
      <c r="G1" s="37"/>
      <c r="H1" s="37"/>
      <c r="I1" s="37"/>
      <c r="J1" s="37"/>
      <c r="K1" s="37"/>
      <c r="L1" s="869" t="s">
        <v>432</v>
      </c>
      <c r="M1" s="869"/>
      <c r="N1" s="869"/>
      <c r="O1" s="44"/>
      <c r="P1" s="44"/>
    </row>
    <row r="2" spans="1:19" customFormat="1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46"/>
      <c r="N2" s="46"/>
      <c r="O2" s="46"/>
      <c r="P2" s="46"/>
    </row>
    <row r="3" spans="1:19" customFormat="1" ht="20.25" x14ac:dyDescent="0.3">
      <c r="A3" s="871" t="s">
        <v>744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45"/>
      <c r="N3" s="45"/>
      <c r="O3" s="45"/>
      <c r="P3" s="45"/>
    </row>
    <row r="4" spans="1:19" customFormat="1" ht="10.5" customHeight="1" x14ac:dyDescent="0.2"/>
    <row r="5" spans="1:19" ht="19.5" customHeight="1" x14ac:dyDescent="0.25">
      <c r="A5" s="840" t="s">
        <v>811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</row>
    <row r="6" spans="1:19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9" x14ac:dyDescent="0.2">
      <c r="A7" s="726" t="s">
        <v>160</v>
      </c>
      <c r="B7" s="726"/>
      <c r="C7" s="823" t="s">
        <v>1047</v>
      </c>
      <c r="D7" s="823"/>
      <c r="E7" s="823"/>
      <c r="F7" s="870" t="s">
        <v>19</v>
      </c>
      <c r="G7" s="870"/>
      <c r="H7" s="870"/>
      <c r="I7" s="870"/>
      <c r="J7" s="870"/>
      <c r="K7" s="870"/>
      <c r="L7" s="870"/>
    </row>
    <row r="8" spans="1:19" x14ac:dyDescent="0.2">
      <c r="A8" s="16"/>
      <c r="F8" s="18"/>
      <c r="G8" s="107"/>
      <c r="H8" s="107"/>
      <c r="I8" s="828" t="s">
        <v>1049</v>
      </c>
      <c r="J8" s="828"/>
      <c r="K8" s="828"/>
      <c r="L8" s="828"/>
    </row>
    <row r="9" spans="1:19" s="16" customFormat="1" x14ac:dyDescent="0.2">
      <c r="A9" s="720" t="s">
        <v>2</v>
      </c>
      <c r="B9" s="720" t="s">
        <v>3</v>
      </c>
      <c r="C9" s="698" t="s">
        <v>25</v>
      </c>
      <c r="D9" s="738"/>
      <c r="E9" s="738"/>
      <c r="F9" s="738"/>
      <c r="G9" s="738"/>
      <c r="H9" s="698" t="s">
        <v>26</v>
      </c>
      <c r="I9" s="738"/>
      <c r="J9" s="738"/>
      <c r="K9" s="738"/>
      <c r="L9" s="738"/>
      <c r="R9" s="31"/>
      <c r="S9" s="32"/>
    </row>
    <row r="10" spans="1:19" s="16" customFormat="1" ht="63.75" x14ac:dyDescent="0.2">
      <c r="A10" s="720"/>
      <c r="B10" s="720"/>
      <c r="C10" s="340" t="s">
        <v>848</v>
      </c>
      <c r="D10" s="340" t="s">
        <v>825</v>
      </c>
      <c r="E10" s="5" t="s">
        <v>72</v>
      </c>
      <c r="F10" s="5" t="s">
        <v>73</v>
      </c>
      <c r="G10" s="5" t="s">
        <v>366</v>
      </c>
      <c r="H10" s="340" t="s">
        <v>848</v>
      </c>
      <c r="I10" s="340" t="s">
        <v>825</v>
      </c>
      <c r="J10" s="5" t="s">
        <v>72</v>
      </c>
      <c r="K10" s="5" t="s">
        <v>73</v>
      </c>
      <c r="L10" s="5" t="s">
        <v>367</v>
      </c>
    </row>
    <row r="11" spans="1:19" s="16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">
      <c r="A12" s="19">
        <v>1</v>
      </c>
      <c r="B12" s="20"/>
      <c r="C12" s="20"/>
      <c r="D12" s="20"/>
      <c r="E12" s="20"/>
      <c r="F12" s="20"/>
      <c r="G12" s="20"/>
      <c r="H12" s="29"/>
      <c r="I12" s="29"/>
      <c r="J12" s="29"/>
      <c r="K12" s="29"/>
      <c r="L12" s="20"/>
    </row>
    <row r="13" spans="1:19" x14ac:dyDescent="0.2">
      <c r="A13" s="19">
        <v>2</v>
      </c>
      <c r="B13" s="20"/>
      <c r="C13" s="20"/>
      <c r="D13" s="20"/>
      <c r="E13" s="20"/>
      <c r="F13" s="884" t="s">
        <v>893</v>
      </c>
      <c r="G13" s="885"/>
      <c r="H13" s="885"/>
      <c r="I13" s="886"/>
      <c r="J13" s="29"/>
      <c r="K13" s="29"/>
      <c r="L13" s="20"/>
    </row>
    <row r="14" spans="1:19" x14ac:dyDescent="0.2">
      <c r="A14" s="19">
        <v>3</v>
      </c>
      <c r="B14" s="20"/>
      <c r="C14" s="20"/>
      <c r="D14" s="20"/>
      <c r="E14" s="20"/>
      <c r="F14" s="887"/>
      <c r="G14" s="888"/>
      <c r="H14" s="888"/>
      <c r="I14" s="889"/>
      <c r="J14" s="29"/>
      <c r="K14" s="29"/>
      <c r="L14" s="20"/>
    </row>
    <row r="15" spans="1:19" x14ac:dyDescent="0.2">
      <c r="A15" s="19">
        <v>4</v>
      </c>
      <c r="B15" s="20"/>
      <c r="C15" s="20"/>
      <c r="D15" s="20"/>
      <c r="E15" s="20"/>
      <c r="F15" s="887"/>
      <c r="G15" s="888"/>
      <c r="H15" s="888"/>
      <c r="I15" s="889"/>
      <c r="J15" s="29"/>
      <c r="K15" s="29"/>
      <c r="L15" s="20"/>
    </row>
    <row r="16" spans="1:19" x14ac:dyDescent="0.2">
      <c r="A16" s="19">
        <v>5</v>
      </c>
      <c r="B16" s="20"/>
      <c r="C16" s="20"/>
      <c r="D16" s="20"/>
      <c r="E16" s="20"/>
      <c r="F16" s="890"/>
      <c r="G16" s="891"/>
      <c r="H16" s="891"/>
      <c r="I16" s="892"/>
      <c r="J16" s="29"/>
      <c r="K16" s="29"/>
      <c r="L16" s="20"/>
    </row>
    <row r="17" spans="1:13" x14ac:dyDescent="0.2">
      <c r="A17" s="19">
        <v>6</v>
      </c>
      <c r="B17" s="20"/>
      <c r="C17" s="20"/>
      <c r="D17" s="20"/>
      <c r="E17" s="20"/>
      <c r="F17" s="20"/>
      <c r="G17" s="20"/>
      <c r="H17" s="29"/>
      <c r="I17" s="29"/>
      <c r="J17" s="29"/>
      <c r="K17" s="29"/>
      <c r="L17" s="20"/>
    </row>
    <row r="18" spans="1:13" x14ac:dyDescent="0.2">
      <c r="A18" s="21" t="s">
        <v>7</v>
      </c>
      <c r="B18" s="20"/>
      <c r="C18" s="20"/>
      <c r="D18" s="20"/>
      <c r="E18" s="20"/>
      <c r="F18" s="20"/>
      <c r="G18" s="20"/>
      <c r="H18" s="29"/>
      <c r="I18" s="29"/>
      <c r="J18" s="29"/>
      <c r="K18" s="29"/>
      <c r="L18" s="20"/>
    </row>
    <row r="19" spans="1:13" x14ac:dyDescent="0.2">
      <c r="A19" s="3" t="s">
        <v>18</v>
      </c>
      <c r="B19" s="20"/>
      <c r="C19" s="20"/>
      <c r="D19" s="20"/>
      <c r="E19" s="20"/>
      <c r="F19" s="20"/>
      <c r="G19" s="20"/>
      <c r="H19" s="29"/>
      <c r="I19" s="29"/>
      <c r="J19" s="29"/>
      <c r="K19" s="29"/>
      <c r="L19" s="20"/>
    </row>
    <row r="20" spans="1:13" x14ac:dyDescent="0.2">
      <c r="A20" s="23" t="s">
        <v>365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3" x14ac:dyDescent="0.2">
      <c r="A21" s="22" t="s">
        <v>364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3" ht="15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3" ht="15.7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3" ht="14.25" customHeight="1" x14ac:dyDescent="0.2">
      <c r="A24" s="754" t="s">
        <v>13</v>
      </c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754"/>
    </row>
    <row r="25" spans="1:13" x14ac:dyDescent="0.2">
      <c r="A25" s="754" t="s">
        <v>14</v>
      </c>
      <c r="B25" s="754"/>
      <c r="C25" s="754"/>
      <c r="D25" s="754"/>
      <c r="E25" s="754"/>
      <c r="F25" s="754"/>
      <c r="G25" s="754"/>
      <c r="H25" s="754"/>
      <c r="I25" s="754"/>
      <c r="J25" s="754"/>
      <c r="K25" s="754"/>
      <c r="L25" s="754"/>
    </row>
    <row r="26" spans="1:13" x14ac:dyDescent="0.2">
      <c r="A26" s="754" t="s">
        <v>1050</v>
      </c>
      <c r="B26" s="754"/>
      <c r="C26" s="754"/>
      <c r="D26" s="754"/>
      <c r="E26" s="754"/>
      <c r="F26" s="754"/>
      <c r="G26" s="754"/>
      <c r="H26" s="754"/>
      <c r="I26" s="754"/>
      <c r="J26" s="754"/>
      <c r="K26" s="754"/>
      <c r="L26" s="754"/>
    </row>
    <row r="27" spans="1:13" x14ac:dyDescent="0.2">
      <c r="A27" s="16" t="s">
        <v>21</v>
      </c>
      <c r="B27" s="16"/>
      <c r="C27" s="16"/>
      <c r="D27" s="16"/>
      <c r="E27" s="16"/>
      <c r="F27" s="16"/>
      <c r="J27" s="726" t="s">
        <v>86</v>
      </c>
      <c r="K27" s="726"/>
      <c r="L27" s="726"/>
      <c r="M27" s="726"/>
    </row>
    <row r="28" spans="1:13" x14ac:dyDescent="0.2">
      <c r="A28" s="16"/>
    </row>
    <row r="29" spans="1:13" x14ac:dyDescent="0.2">
      <c r="A29" s="841"/>
      <c r="B29" s="841"/>
      <c r="C29" s="841"/>
      <c r="D29" s="841"/>
      <c r="E29" s="841"/>
      <c r="F29" s="841"/>
      <c r="G29" s="841"/>
      <c r="H29" s="841"/>
      <c r="I29" s="841"/>
      <c r="J29" s="841"/>
      <c r="K29" s="841"/>
      <c r="L29" s="841"/>
    </row>
  </sheetData>
  <mergeCells count="18">
    <mergeCell ref="L1:N1"/>
    <mergeCell ref="A2:L2"/>
    <mergeCell ref="A3:L3"/>
    <mergeCell ref="A5:L5"/>
    <mergeCell ref="A7:B7"/>
    <mergeCell ref="F7:L7"/>
    <mergeCell ref="C7:E7"/>
    <mergeCell ref="A25:L25"/>
    <mergeCell ref="A26:L26"/>
    <mergeCell ref="J27:M27"/>
    <mergeCell ref="A29:L29"/>
    <mergeCell ref="I8:L8"/>
    <mergeCell ref="A9:A10"/>
    <mergeCell ref="B9:B10"/>
    <mergeCell ref="C9:G9"/>
    <mergeCell ref="H9:L9"/>
    <mergeCell ref="A24:L24"/>
    <mergeCell ref="F13:I16"/>
  </mergeCells>
  <printOptions horizontalCentered="1" verticalCentered="1"/>
  <pageMargins left="0.70866141732283505" right="0.70866141732283505" top="0.23622047244094499" bottom="0" header="0.31496062992126" footer="0.31496062992126"/>
  <pageSetup paperSize="9" scale="99" orientation="landscape" r:id="rId1"/>
  <rowBreaks count="1" manualBreakCount="1">
    <brk id="2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34"/>
  <sheetViews>
    <sheetView topLeftCell="A6" zoomScaleSheetLayoutView="90" workbookViewId="0">
      <selection activeCell="A20" sqref="A20:XFD20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8.7109375" style="17" customWidth="1"/>
    <col min="4" max="4" width="10.140625" style="17" customWidth="1"/>
    <col min="5" max="7" width="7.28515625" style="17" customWidth="1"/>
    <col min="8" max="8" width="8.140625" style="17" customWidth="1"/>
    <col min="9" max="9" width="9.28515625" style="17" customWidth="1"/>
    <col min="10" max="10" width="10.7109375" style="17" customWidth="1"/>
    <col min="11" max="11" width="6.85546875" style="17" customWidth="1"/>
    <col min="12" max="12" width="8.7109375" style="17" customWidth="1"/>
    <col min="13" max="13" width="7.85546875" style="17" customWidth="1"/>
    <col min="14" max="14" width="7.140625" style="17" customWidth="1"/>
    <col min="15" max="15" width="13.7109375" style="17" customWidth="1"/>
    <col min="16" max="16" width="11.85546875" style="17" customWidth="1"/>
    <col min="17" max="17" width="11.7109375" style="17" customWidth="1"/>
    <col min="18" max="16384" width="9.140625" style="17"/>
  </cols>
  <sheetData>
    <row r="1" spans="1:22" customFormat="1" ht="15" x14ac:dyDescent="0.2">
      <c r="H1" s="37"/>
      <c r="I1" s="37"/>
      <c r="J1" s="37"/>
      <c r="K1" s="37"/>
      <c r="L1" s="37"/>
      <c r="M1" s="37"/>
      <c r="N1" s="37"/>
      <c r="O1" s="37"/>
      <c r="P1" s="833" t="s">
        <v>66</v>
      </c>
      <c r="Q1" s="833"/>
      <c r="S1" s="17"/>
      <c r="T1" s="44"/>
      <c r="U1" s="44"/>
    </row>
    <row r="2" spans="1:22" customFormat="1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46"/>
      <c r="S2" s="46"/>
      <c r="T2" s="46"/>
      <c r="U2" s="46"/>
    </row>
    <row r="3" spans="1:22" customFormat="1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45"/>
      <c r="S3" s="45"/>
      <c r="T3" s="45"/>
      <c r="U3" s="45"/>
    </row>
    <row r="4" spans="1:22" customFormat="1" ht="10.5" customHeight="1" x14ac:dyDescent="0.2"/>
    <row r="5" spans="1:22" x14ac:dyDescent="0.2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</row>
    <row r="6" spans="1:22" ht="18" customHeight="1" x14ac:dyDescent="0.25">
      <c r="A6" s="840" t="s">
        <v>812</v>
      </c>
      <c r="B6" s="840"/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</row>
    <row r="7" spans="1:22" ht="9.75" customHeight="1" x14ac:dyDescent="0.2"/>
    <row r="8" spans="1:22" ht="0.75" customHeight="1" x14ac:dyDescent="0.2"/>
    <row r="9" spans="1:22" x14ac:dyDescent="0.2">
      <c r="A9" s="726" t="s">
        <v>160</v>
      </c>
      <c r="B9" s="726"/>
      <c r="C9" s="823" t="s">
        <v>1047</v>
      </c>
      <c r="D9" s="823"/>
      <c r="E9" s="823"/>
      <c r="F9" s="823"/>
      <c r="G9" s="823"/>
      <c r="Q9" s="34" t="s">
        <v>23</v>
      </c>
      <c r="R9" s="20"/>
      <c r="S9" s="23"/>
    </row>
    <row r="10" spans="1:22" ht="15.75" x14ac:dyDescent="0.25">
      <c r="A10" s="15"/>
      <c r="N10" s="828" t="s">
        <v>1049</v>
      </c>
      <c r="O10" s="828"/>
      <c r="P10" s="828"/>
      <c r="Q10" s="828"/>
    </row>
    <row r="11" spans="1:22" ht="28.5" customHeight="1" x14ac:dyDescent="0.2">
      <c r="A11" s="831" t="s">
        <v>2</v>
      </c>
      <c r="B11" s="831" t="s">
        <v>3</v>
      </c>
      <c r="C11" s="720" t="s">
        <v>851</v>
      </c>
      <c r="D11" s="720"/>
      <c r="E11" s="720"/>
      <c r="F11" s="720" t="s">
        <v>824</v>
      </c>
      <c r="G11" s="720"/>
      <c r="H11" s="720"/>
      <c r="I11" s="893" t="s">
        <v>369</v>
      </c>
      <c r="J11" s="894"/>
      <c r="K11" s="895"/>
      <c r="L11" s="893" t="s">
        <v>95</v>
      </c>
      <c r="M11" s="894"/>
      <c r="N11" s="895"/>
      <c r="O11" s="896" t="s">
        <v>1067</v>
      </c>
      <c r="P11" s="897"/>
      <c r="Q11" s="898"/>
    </row>
    <row r="12" spans="1:22" ht="39.75" customHeight="1" x14ac:dyDescent="0.2">
      <c r="A12" s="832"/>
      <c r="B12" s="832"/>
      <c r="C12" s="5" t="s">
        <v>114</v>
      </c>
      <c r="D12" s="5" t="s">
        <v>660</v>
      </c>
      <c r="E12" s="40" t="s">
        <v>18</v>
      </c>
      <c r="F12" s="5" t="s">
        <v>114</v>
      </c>
      <c r="G12" s="5" t="s">
        <v>661</v>
      </c>
      <c r="H12" s="40" t="s">
        <v>18</v>
      </c>
      <c r="I12" s="5" t="s">
        <v>114</v>
      </c>
      <c r="J12" s="5" t="s">
        <v>661</v>
      </c>
      <c r="K12" s="40" t="s">
        <v>18</v>
      </c>
      <c r="L12" s="5" t="s">
        <v>114</v>
      </c>
      <c r="M12" s="5" t="s">
        <v>661</v>
      </c>
      <c r="N12" s="40" t="s">
        <v>18</v>
      </c>
      <c r="O12" s="5" t="s">
        <v>228</v>
      </c>
      <c r="P12" s="5" t="s">
        <v>662</v>
      </c>
      <c r="Q12" s="5" t="s">
        <v>115</v>
      </c>
    </row>
    <row r="13" spans="1:22" s="71" customFormat="1" x14ac:dyDescent="0.2">
      <c r="A13" s="68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68">
        <v>13</v>
      </c>
      <c r="N13" s="68">
        <v>14</v>
      </c>
      <c r="O13" s="68">
        <v>15</v>
      </c>
      <c r="P13" s="68">
        <v>16</v>
      </c>
      <c r="Q13" s="68">
        <v>17</v>
      </c>
      <c r="T13" s="841" t="s">
        <v>1079</v>
      </c>
      <c r="U13" s="841"/>
      <c r="V13" s="841"/>
    </row>
    <row r="14" spans="1:22" x14ac:dyDescent="0.2">
      <c r="A14" s="19">
        <v>1</v>
      </c>
      <c r="B14" s="166" t="s">
        <v>891</v>
      </c>
      <c r="C14" s="661">
        <v>90.96</v>
      </c>
      <c r="D14" s="391">
        <v>43.82</v>
      </c>
      <c r="E14" s="391">
        <f>SUM(C14:D14)</f>
        <v>134.78</v>
      </c>
      <c r="F14" s="408">
        <v>0</v>
      </c>
      <c r="G14" s="408">
        <v>0</v>
      </c>
      <c r="H14" s="408">
        <f>SUM(F14:G14)</f>
        <v>0</v>
      </c>
      <c r="I14" s="408">
        <v>90.96</v>
      </c>
      <c r="J14" s="391">
        <v>43.82</v>
      </c>
      <c r="K14" s="391">
        <f>SUM(I14:J14)</f>
        <v>134.78</v>
      </c>
      <c r="L14" s="391">
        <v>69.290000000000006</v>
      </c>
      <c r="M14" s="391">
        <v>43.82</v>
      </c>
      <c r="N14" s="391">
        <f>SUM(L14:M14)</f>
        <v>113.11000000000001</v>
      </c>
      <c r="O14" s="422">
        <f t="shared" ref="O14:Q16" si="0">F14+I14-L14</f>
        <v>21.669999999999987</v>
      </c>
      <c r="P14" s="422">
        <f t="shared" si="0"/>
        <v>0</v>
      </c>
      <c r="Q14" s="422">
        <f t="shared" si="0"/>
        <v>21.669999999999987</v>
      </c>
      <c r="T14" s="675">
        <f>O14+'T7ACC_UPY_Utlsn '!O13</f>
        <v>17.47999999999999</v>
      </c>
      <c r="U14" s="675">
        <f>P14+'T7ACC_UPY_Utlsn '!P13</f>
        <v>0</v>
      </c>
      <c r="V14" s="675">
        <f>Q14+'T7ACC_UPY_Utlsn '!Q13</f>
        <v>17.47999999999999</v>
      </c>
    </row>
    <row r="15" spans="1:22" x14ac:dyDescent="0.2">
      <c r="A15" s="19">
        <v>2</v>
      </c>
      <c r="B15" s="269" t="s">
        <v>890</v>
      </c>
      <c r="C15" s="661">
        <v>23.18</v>
      </c>
      <c r="D15" s="408">
        <v>39.229999999999997</v>
      </c>
      <c r="E15" s="408">
        <f>SUM(C15:D15)</f>
        <v>62.41</v>
      </c>
      <c r="F15" s="408">
        <v>0</v>
      </c>
      <c r="G15" s="408">
        <v>0</v>
      </c>
      <c r="H15" s="408">
        <f>SUM(F15:G15)</f>
        <v>0</v>
      </c>
      <c r="I15" s="408">
        <v>23.18</v>
      </c>
      <c r="J15" s="408">
        <v>39.229999999999997</v>
      </c>
      <c r="K15" s="408">
        <f>SUM(I15:J15)</f>
        <v>62.41</v>
      </c>
      <c r="L15" s="408">
        <v>21.99</v>
      </c>
      <c r="M15" s="408">
        <v>39.229999999999997</v>
      </c>
      <c r="N15" s="408">
        <f>SUM(L15:M15)</f>
        <v>61.22</v>
      </c>
      <c r="O15" s="408">
        <f t="shared" si="0"/>
        <v>1.1900000000000013</v>
      </c>
      <c r="P15" s="408">
        <f t="shared" si="0"/>
        <v>0</v>
      </c>
      <c r="Q15" s="408">
        <f t="shared" si="0"/>
        <v>1.1899999999999977</v>
      </c>
      <c r="T15" s="675">
        <f>O15+'T7ACC_UPY_Utlsn '!O14</f>
        <v>5.1300000000000026</v>
      </c>
      <c r="U15" s="675">
        <f>P15+'T7ACC_UPY_Utlsn '!P14</f>
        <v>0</v>
      </c>
      <c r="V15" s="675">
        <f>Q15+'T7ACC_UPY_Utlsn '!Q14</f>
        <v>5.1299999999999955</v>
      </c>
    </row>
    <row r="16" spans="1:22" x14ac:dyDescent="0.2">
      <c r="A16" s="19">
        <v>3</v>
      </c>
      <c r="B16" s="348" t="s">
        <v>892</v>
      </c>
      <c r="C16" s="412">
        <v>267.02</v>
      </c>
      <c r="D16" s="412">
        <v>505.08</v>
      </c>
      <c r="E16" s="412">
        <f>SUM(C16:D16)</f>
        <v>772.09999999999991</v>
      </c>
      <c r="F16" s="412">
        <v>0</v>
      </c>
      <c r="G16" s="412">
        <v>0</v>
      </c>
      <c r="H16" s="412">
        <f>SUM(F16:G16)</f>
        <v>0</v>
      </c>
      <c r="I16" s="412">
        <v>267.02</v>
      </c>
      <c r="J16" s="572">
        <v>218</v>
      </c>
      <c r="K16" s="614">
        <f>SUM(I16:J16)</f>
        <v>485.02</v>
      </c>
      <c r="L16" s="412">
        <v>251.32000000000002</v>
      </c>
      <c r="M16" s="412">
        <v>149.80000000000001</v>
      </c>
      <c r="N16" s="412">
        <v>401.12</v>
      </c>
      <c r="O16" s="412">
        <f t="shared" si="0"/>
        <v>15.69999999999996</v>
      </c>
      <c r="P16" s="421">
        <f t="shared" si="0"/>
        <v>68.199999999999989</v>
      </c>
      <c r="Q16" s="412">
        <f t="shared" si="0"/>
        <v>83.899999999999977</v>
      </c>
      <c r="T16" s="675">
        <f>O16+'T7ACC_UPY_Utlsn '!O15</f>
        <v>8.379999999999967</v>
      </c>
      <c r="U16" s="675">
        <f>P16+'T7ACC_UPY_Utlsn '!P15</f>
        <v>98.079999999999984</v>
      </c>
      <c r="V16" s="675">
        <f>Q16+'T7ACC_UPY_Utlsn '!Q15</f>
        <v>106.45999999999998</v>
      </c>
    </row>
    <row r="17" spans="1:22" x14ac:dyDescent="0.2">
      <c r="A17" s="19">
        <v>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T17" s="675">
        <f>SUM(T14:T16)</f>
        <v>30.989999999999959</v>
      </c>
      <c r="U17" s="675">
        <f t="shared" ref="U17:V17" si="1">SUM(U14:U16)</f>
        <v>98.079999999999984</v>
      </c>
      <c r="V17" s="675">
        <f t="shared" si="1"/>
        <v>129.06999999999996</v>
      </c>
    </row>
    <row r="18" spans="1:22" x14ac:dyDescent="0.2">
      <c r="A18" s="19">
        <v>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22" x14ac:dyDescent="0.2">
      <c r="A19" s="21" t="s">
        <v>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22" x14ac:dyDescent="0.2">
      <c r="A20" s="3" t="s">
        <v>18</v>
      </c>
      <c r="B20" s="20"/>
      <c r="C20" s="3">
        <f>SUM(C14:C19)</f>
        <v>381.15999999999997</v>
      </c>
      <c r="D20" s="351">
        <f t="shared" ref="D20:Q20" si="2">SUM(D14:D19)</f>
        <v>588.13</v>
      </c>
      <c r="E20" s="351">
        <f t="shared" si="2"/>
        <v>969.29</v>
      </c>
      <c r="F20" s="351">
        <f t="shared" si="2"/>
        <v>0</v>
      </c>
      <c r="G20" s="393">
        <f t="shared" si="2"/>
        <v>0</v>
      </c>
      <c r="H20" s="351">
        <f t="shared" si="2"/>
        <v>0</v>
      </c>
      <c r="I20" s="351">
        <f t="shared" si="2"/>
        <v>381.15999999999997</v>
      </c>
      <c r="J20" s="351">
        <f t="shared" si="2"/>
        <v>301.05</v>
      </c>
      <c r="K20" s="351">
        <f t="shared" si="2"/>
        <v>682.21</v>
      </c>
      <c r="L20" s="351">
        <f t="shared" si="2"/>
        <v>342.6</v>
      </c>
      <c r="M20" s="351">
        <f t="shared" si="2"/>
        <v>232.85000000000002</v>
      </c>
      <c r="N20" s="351">
        <f t="shared" si="2"/>
        <v>575.45000000000005</v>
      </c>
      <c r="O20" s="351">
        <f t="shared" si="2"/>
        <v>38.559999999999945</v>
      </c>
      <c r="P20" s="351">
        <f t="shared" si="2"/>
        <v>68.199999999999989</v>
      </c>
      <c r="Q20" s="351">
        <f t="shared" si="2"/>
        <v>106.75999999999996</v>
      </c>
      <c r="T20" s="841" t="s">
        <v>1080</v>
      </c>
      <c r="U20" s="841"/>
      <c r="V20" s="841"/>
    </row>
    <row r="21" spans="1:22" x14ac:dyDescent="0.2">
      <c r="A21" s="13"/>
      <c r="B21" s="32"/>
      <c r="C21" s="32"/>
      <c r="D21" s="3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T21" s="675">
        <f>I14+'T7ACC_UPY_Utlsn '!I13</f>
        <v>149.51999999999998</v>
      </c>
      <c r="U21" s="675">
        <f>J14+'T7ACC_UPY_Utlsn '!J13</f>
        <v>72.53</v>
      </c>
      <c r="V21" s="675">
        <f>K14+'T7ACC_UPY_Utlsn '!K13</f>
        <v>222.05</v>
      </c>
    </row>
    <row r="22" spans="1:22" ht="14.25" customHeight="1" x14ac:dyDescent="0.2">
      <c r="A22" s="899" t="s">
        <v>663</v>
      </c>
      <c r="B22" s="899"/>
      <c r="C22" s="899"/>
      <c r="D22" s="899"/>
      <c r="E22" s="899"/>
      <c r="F22" s="899"/>
      <c r="G22" s="899"/>
      <c r="H22" s="899"/>
      <c r="I22" s="899"/>
      <c r="J22" s="899"/>
      <c r="K22" s="899"/>
      <c r="L22" s="899"/>
      <c r="M22" s="899"/>
      <c r="N22" s="899"/>
      <c r="O22" s="899"/>
      <c r="P22" s="899"/>
      <c r="Q22" s="899"/>
      <c r="T22" s="675">
        <f>I15+'T7ACC_UPY_Utlsn '!I14</f>
        <v>52.84</v>
      </c>
      <c r="U22" s="675">
        <f>J15+'T7ACC_UPY_Utlsn '!J14</f>
        <v>69.849999999999994</v>
      </c>
      <c r="V22" s="675">
        <f>K15+'T7ACC_UPY_Utlsn '!K14</f>
        <v>122.69</v>
      </c>
    </row>
    <row r="23" spans="1:22" ht="15.75" customHeight="1" x14ac:dyDescent="0.2">
      <c r="A23" s="900"/>
      <c r="B23" s="900"/>
      <c r="C23" s="900"/>
      <c r="D23" s="900"/>
      <c r="E23" s="900"/>
      <c r="F23" s="900"/>
      <c r="G23" s="900"/>
      <c r="H23" s="900"/>
      <c r="I23" s="900"/>
      <c r="J23" s="43"/>
      <c r="K23" s="43"/>
      <c r="L23" s="43"/>
      <c r="M23" s="43"/>
      <c r="N23" s="43"/>
      <c r="O23" s="43"/>
      <c r="P23" s="43"/>
      <c r="Q23" s="43"/>
      <c r="T23" s="675">
        <f>I16+'T7ACC_UPY_Utlsn '!I15</f>
        <v>424.44</v>
      </c>
      <c r="U23" s="675">
        <f>J16+'T7ACC_UPY_Utlsn '!J15</f>
        <v>318</v>
      </c>
      <c r="V23" s="675">
        <f>K16+'T7ACC_UPY_Utlsn '!K15</f>
        <v>742.44</v>
      </c>
    </row>
    <row r="24" spans="1:22" ht="15.75" customHeight="1" x14ac:dyDescent="0.2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P24" s="754" t="s">
        <v>13</v>
      </c>
      <c r="Q24" s="754"/>
      <c r="T24" s="675">
        <f>SUM(T21:T23)</f>
        <v>626.79999999999995</v>
      </c>
      <c r="U24" s="675">
        <f t="shared" ref="U24:V24" si="3">SUM(U21:U23)</f>
        <v>460.38</v>
      </c>
      <c r="V24" s="675">
        <f t="shared" si="3"/>
        <v>1087.18</v>
      </c>
    </row>
    <row r="25" spans="1:22" ht="12.75" customHeight="1" x14ac:dyDescent="0.2">
      <c r="A25" s="754" t="s">
        <v>14</v>
      </c>
      <c r="B25" s="754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</row>
    <row r="26" spans="1:22" ht="12.75" customHeight="1" x14ac:dyDescent="0.2">
      <c r="A26" s="754" t="s">
        <v>1050</v>
      </c>
      <c r="B26" s="754"/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</row>
    <row r="27" spans="1:22" x14ac:dyDescent="0.2">
      <c r="A27" s="16"/>
      <c r="B27" s="16"/>
      <c r="C27" s="677">
        <f>C14+'T7ACC_UPY_Utlsn '!C13</f>
        <v>149.51999999999998</v>
      </c>
      <c r="D27" s="677">
        <f>D14+'T7ACC_UPY_Utlsn '!D13</f>
        <v>72.53</v>
      </c>
      <c r="E27" s="677">
        <f>E14+'T7ACC_UPY_Utlsn '!E13</f>
        <v>222.05</v>
      </c>
      <c r="F27" s="16"/>
      <c r="G27" s="16"/>
      <c r="H27" s="16"/>
      <c r="I27" s="16"/>
      <c r="J27" s="16"/>
      <c r="K27" s="16"/>
      <c r="L27" s="16"/>
      <c r="M27" s="16"/>
      <c r="O27" s="726" t="s">
        <v>86</v>
      </c>
      <c r="P27" s="726"/>
      <c r="Q27" s="726"/>
      <c r="R27" s="726"/>
    </row>
    <row r="28" spans="1:22" x14ac:dyDescent="0.2">
      <c r="C28" s="677">
        <f>C15+'T7ACC_UPY_Utlsn '!C14</f>
        <v>52.84</v>
      </c>
      <c r="D28" s="677">
        <f>D15+'T7ACC_UPY_Utlsn '!D14</f>
        <v>69.849999999999994</v>
      </c>
      <c r="E28" s="677">
        <f>E15+'T7ACC_UPY_Utlsn '!E14</f>
        <v>122.69</v>
      </c>
    </row>
    <row r="29" spans="1:22" x14ac:dyDescent="0.2">
      <c r="C29" s="677">
        <f>C16+'T7ACC_UPY_Utlsn '!C15</f>
        <v>424.44</v>
      </c>
      <c r="D29" s="677">
        <f>D16+'T7ACC_UPY_Utlsn '!D15</f>
        <v>763.27</v>
      </c>
      <c r="E29" s="677">
        <f>E16+'T7ACC_UPY_Utlsn '!E15</f>
        <v>1187.71</v>
      </c>
      <c r="T29" s="657"/>
    </row>
    <row r="30" spans="1:22" x14ac:dyDescent="0.2">
      <c r="C30" s="677">
        <f>C17+'T7ACC_UPY_Utlsn '!C16</f>
        <v>0</v>
      </c>
      <c r="D30" s="677">
        <f>D17+'T7ACC_UPY_Utlsn '!D16</f>
        <v>0</v>
      </c>
      <c r="E30" s="677">
        <f>E17+'T7ACC_UPY_Utlsn '!E16</f>
        <v>0</v>
      </c>
      <c r="T30" s="657"/>
    </row>
    <row r="31" spans="1:22" x14ac:dyDescent="0.2">
      <c r="C31" s="677">
        <f>C18+'T7ACC_UPY_Utlsn '!C17</f>
        <v>0</v>
      </c>
      <c r="D31" s="677">
        <f>D18+'T7ACC_UPY_Utlsn '!D17</f>
        <v>0</v>
      </c>
      <c r="E31" s="677">
        <f>E18+'T7ACC_UPY_Utlsn '!E17</f>
        <v>0</v>
      </c>
      <c r="T31" s="657"/>
    </row>
    <row r="32" spans="1:22" x14ac:dyDescent="0.2">
      <c r="C32" s="677">
        <f>C19+'T7ACC_UPY_Utlsn '!C18</f>
        <v>0</v>
      </c>
      <c r="D32" s="677">
        <f>D19+'T7ACC_UPY_Utlsn '!D18</f>
        <v>0</v>
      </c>
      <c r="E32" s="677">
        <f>E19+'T7ACC_UPY_Utlsn '!E18</f>
        <v>0</v>
      </c>
    </row>
    <row r="33" spans="3:5" x14ac:dyDescent="0.2">
      <c r="C33" s="677">
        <f>C20+'T7ACC_UPY_Utlsn '!C19</f>
        <v>626.79999999999995</v>
      </c>
      <c r="D33" s="677">
        <f>D20+'T7ACC_UPY_Utlsn '!D19</f>
        <v>905.65</v>
      </c>
      <c r="E33" s="677">
        <f>E20+'T7ACC_UPY_Utlsn '!E19</f>
        <v>1532.45</v>
      </c>
    </row>
    <row r="34" spans="3:5" x14ac:dyDescent="0.2">
      <c r="C34" s="677"/>
      <c r="D34" s="677"/>
      <c r="E34" s="677"/>
    </row>
  </sheetData>
  <mergeCells count="22">
    <mergeCell ref="T13:V13"/>
    <mergeCell ref="T20:V20"/>
    <mergeCell ref="O27:R27"/>
    <mergeCell ref="O11:Q11"/>
    <mergeCell ref="L11:N11"/>
    <mergeCell ref="A25:Q25"/>
    <mergeCell ref="P24:Q24"/>
    <mergeCell ref="C11:E11"/>
    <mergeCell ref="F11:H11"/>
    <mergeCell ref="A22:Q22"/>
    <mergeCell ref="A23:I23"/>
    <mergeCell ref="P1:Q1"/>
    <mergeCell ref="A2:Q2"/>
    <mergeCell ref="A3:Q3"/>
    <mergeCell ref="A26:Q26"/>
    <mergeCell ref="N10:Q10"/>
    <mergeCell ref="A6:Q6"/>
    <mergeCell ref="A11:A12"/>
    <mergeCell ref="B11:B12"/>
    <mergeCell ref="I11:K11"/>
    <mergeCell ref="A9:B9"/>
    <mergeCell ref="C9:G9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U30"/>
  <sheetViews>
    <sheetView tabSelected="1" topLeftCell="A7" zoomScaleSheetLayoutView="90" workbookViewId="0">
      <selection activeCell="B21" sqref="B21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8.7109375" style="17" customWidth="1"/>
    <col min="4" max="4" width="8.140625" style="17" customWidth="1"/>
    <col min="5" max="5" width="10" style="17" customWidth="1"/>
    <col min="6" max="7" width="7.28515625" style="17" customWidth="1"/>
    <col min="8" max="8" width="8.140625" style="17" customWidth="1"/>
    <col min="9" max="9" width="9.28515625" style="17" customWidth="1"/>
    <col min="10" max="10" width="10" style="17" customWidth="1"/>
    <col min="11" max="11" width="8.42578125" style="17" customWidth="1"/>
    <col min="12" max="12" width="8.7109375" style="17" customWidth="1"/>
    <col min="13" max="13" width="7.85546875" style="17" customWidth="1"/>
    <col min="14" max="14" width="7.140625" style="17" customWidth="1"/>
    <col min="15" max="15" width="13.7109375" style="17" customWidth="1"/>
    <col min="16" max="16" width="11.85546875" style="17" customWidth="1"/>
    <col min="17" max="17" width="9.7109375" style="17" customWidth="1"/>
    <col min="18" max="16384" width="9.140625" style="17"/>
  </cols>
  <sheetData>
    <row r="1" spans="1:21" customFormat="1" ht="15" x14ac:dyDescent="0.2">
      <c r="H1" s="37"/>
      <c r="I1" s="37"/>
      <c r="J1" s="37"/>
      <c r="K1" s="37"/>
      <c r="L1" s="37"/>
      <c r="M1" s="37"/>
      <c r="N1" s="37"/>
      <c r="O1" s="37"/>
      <c r="P1" s="833" t="s">
        <v>94</v>
      </c>
      <c r="Q1" s="833"/>
      <c r="R1" s="763"/>
      <c r="S1" s="17"/>
      <c r="T1" s="44"/>
      <c r="U1" s="44"/>
    </row>
    <row r="2" spans="1:21" customFormat="1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763"/>
      <c r="S2" s="46"/>
      <c r="T2" s="46"/>
      <c r="U2" s="46"/>
    </row>
    <row r="3" spans="1:21" customFormat="1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63"/>
      <c r="S3" s="45"/>
      <c r="T3" s="45"/>
      <c r="U3" s="45"/>
    </row>
    <row r="4" spans="1:21" customFormat="1" ht="10.5" customHeight="1" x14ac:dyDescent="0.2">
      <c r="R4" s="763"/>
    </row>
    <row r="5" spans="1:21" ht="9" customHeight="1" x14ac:dyDescent="0.2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  <c r="R5" s="763"/>
    </row>
    <row r="6" spans="1:21" ht="18.600000000000001" customHeight="1" x14ac:dyDescent="0.25">
      <c r="B6" s="120"/>
      <c r="C6" s="120"/>
      <c r="D6" s="725" t="s">
        <v>813</v>
      </c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R6" s="763"/>
    </row>
    <row r="7" spans="1:21" ht="5.45" customHeight="1" x14ac:dyDescent="0.2">
      <c r="R7" s="763"/>
    </row>
    <row r="8" spans="1:21" x14ac:dyDescent="0.2">
      <c r="A8" s="726" t="s">
        <v>160</v>
      </c>
      <c r="B8" s="726"/>
      <c r="C8" s="823" t="s">
        <v>1047</v>
      </c>
      <c r="D8" s="823"/>
      <c r="E8" s="823"/>
      <c r="F8" s="823"/>
      <c r="Q8" s="34" t="s">
        <v>23</v>
      </c>
      <c r="R8" s="763"/>
    </row>
    <row r="9" spans="1:21" ht="15.75" x14ac:dyDescent="0.25">
      <c r="A9" s="15"/>
      <c r="N9" s="828" t="s">
        <v>1049</v>
      </c>
      <c r="O9" s="828"/>
      <c r="P9" s="828"/>
      <c r="Q9" s="828"/>
      <c r="R9" s="763"/>
      <c r="S9" s="23"/>
    </row>
    <row r="10" spans="1:21" ht="37.15" customHeight="1" x14ac:dyDescent="0.2">
      <c r="A10" s="831" t="s">
        <v>2</v>
      </c>
      <c r="B10" s="831" t="s">
        <v>3</v>
      </c>
      <c r="C10" s="720" t="s">
        <v>850</v>
      </c>
      <c r="D10" s="720"/>
      <c r="E10" s="720"/>
      <c r="F10" s="720" t="s">
        <v>825</v>
      </c>
      <c r="G10" s="720"/>
      <c r="H10" s="720"/>
      <c r="I10" s="893" t="s">
        <v>369</v>
      </c>
      <c r="J10" s="894"/>
      <c r="K10" s="895"/>
      <c r="L10" s="893" t="s">
        <v>95</v>
      </c>
      <c r="M10" s="894"/>
      <c r="N10" s="895"/>
      <c r="O10" s="896" t="s">
        <v>1068</v>
      </c>
      <c r="P10" s="897"/>
      <c r="Q10" s="898"/>
      <c r="R10" s="763"/>
    </row>
    <row r="11" spans="1:21" ht="39.75" customHeight="1" x14ac:dyDescent="0.2">
      <c r="A11" s="832"/>
      <c r="B11" s="832"/>
      <c r="C11" s="5" t="s">
        <v>114</v>
      </c>
      <c r="D11" s="5" t="s">
        <v>660</v>
      </c>
      <c r="E11" s="40" t="s">
        <v>18</v>
      </c>
      <c r="F11" s="5" t="s">
        <v>114</v>
      </c>
      <c r="G11" s="5" t="s">
        <v>661</v>
      </c>
      <c r="H11" s="40" t="s">
        <v>18</v>
      </c>
      <c r="I11" s="5" t="s">
        <v>114</v>
      </c>
      <c r="J11" s="5" t="s">
        <v>661</v>
      </c>
      <c r="K11" s="40" t="s">
        <v>18</v>
      </c>
      <c r="L11" s="5" t="s">
        <v>114</v>
      </c>
      <c r="M11" s="5" t="s">
        <v>661</v>
      </c>
      <c r="N11" s="40" t="s">
        <v>18</v>
      </c>
      <c r="O11" s="5" t="s">
        <v>228</v>
      </c>
      <c r="P11" s="5" t="s">
        <v>662</v>
      </c>
      <c r="Q11" s="5" t="s">
        <v>115</v>
      </c>
    </row>
    <row r="12" spans="1:21" s="71" customFormat="1" x14ac:dyDescent="0.2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  <c r="O12" s="68">
        <v>15</v>
      </c>
      <c r="P12" s="68">
        <v>16</v>
      </c>
      <c r="Q12" s="68">
        <v>17</v>
      </c>
    </row>
    <row r="13" spans="1:21" x14ac:dyDescent="0.2">
      <c r="A13" s="19">
        <v>1</v>
      </c>
      <c r="B13" s="166" t="s">
        <v>891</v>
      </c>
      <c r="C13" s="660">
        <v>58.56</v>
      </c>
      <c r="D13" s="391">
        <v>28.71</v>
      </c>
      <c r="E13" s="391">
        <f>SUM(C13:D13)</f>
        <v>87.27000000000001</v>
      </c>
      <c r="F13" s="408">
        <v>0</v>
      </c>
      <c r="G13" s="408">
        <v>0</v>
      </c>
      <c r="H13" s="408">
        <f>SUM(F13:G13)</f>
        <v>0</v>
      </c>
      <c r="I13" s="391">
        <v>58.56</v>
      </c>
      <c r="J13" s="391">
        <v>28.71</v>
      </c>
      <c r="K13" s="391">
        <f>SUM(I13:J13)</f>
        <v>87.27000000000001</v>
      </c>
      <c r="L13" s="391">
        <v>62.75</v>
      </c>
      <c r="M13" s="391">
        <v>28.71</v>
      </c>
      <c r="N13" s="408">
        <f>SUM(L13:M13)</f>
        <v>91.460000000000008</v>
      </c>
      <c r="O13" s="422">
        <f t="shared" ref="O13:Q15" si="0">F13+I13-L13</f>
        <v>-4.1899999999999977</v>
      </c>
      <c r="P13" s="422">
        <f t="shared" si="0"/>
        <v>0</v>
      </c>
      <c r="Q13" s="422">
        <f t="shared" si="0"/>
        <v>-4.1899999999999977</v>
      </c>
    </row>
    <row r="14" spans="1:21" x14ac:dyDescent="0.2">
      <c r="A14" s="19">
        <v>2</v>
      </c>
      <c r="B14" s="348" t="s">
        <v>890</v>
      </c>
      <c r="C14" s="409">
        <v>29.66</v>
      </c>
      <c r="D14" s="409">
        <v>30.62</v>
      </c>
      <c r="E14" s="409">
        <f>SUM(C14:D14)</f>
        <v>60.28</v>
      </c>
      <c r="F14" s="409">
        <v>0</v>
      </c>
      <c r="G14" s="409">
        <v>0</v>
      </c>
      <c r="H14" s="409">
        <f>SUM(F14:G14)</f>
        <v>0</v>
      </c>
      <c r="I14" s="409">
        <v>29.66</v>
      </c>
      <c r="J14" s="409">
        <v>30.62</v>
      </c>
      <c r="K14" s="409">
        <f>SUM(I14:J14)</f>
        <v>60.28</v>
      </c>
      <c r="L14" s="409">
        <v>25.72</v>
      </c>
      <c r="M14" s="409">
        <v>30.62</v>
      </c>
      <c r="N14" s="409">
        <f>SUM(L14:M14)</f>
        <v>56.34</v>
      </c>
      <c r="O14" s="389">
        <f t="shared" si="0"/>
        <v>3.9400000000000013</v>
      </c>
      <c r="P14" s="389">
        <f t="shared" si="0"/>
        <v>0</v>
      </c>
      <c r="Q14" s="389">
        <f t="shared" si="0"/>
        <v>3.9399999999999977</v>
      </c>
    </row>
    <row r="15" spans="1:21" x14ac:dyDescent="0.2">
      <c r="A15" s="19">
        <v>3</v>
      </c>
      <c r="B15" s="412" t="s">
        <v>892</v>
      </c>
      <c r="C15" s="412">
        <v>157.42000000000002</v>
      </c>
      <c r="D15" s="412">
        <v>258.19</v>
      </c>
      <c r="E15" s="412">
        <f>SUM(C15:D15)</f>
        <v>415.61</v>
      </c>
      <c r="F15" s="412">
        <v>0</v>
      </c>
      <c r="G15" s="412">
        <v>0</v>
      </c>
      <c r="H15" s="412">
        <f>SUM(F15:G15)</f>
        <v>0</v>
      </c>
      <c r="I15" s="412">
        <v>157.42000000000002</v>
      </c>
      <c r="J15" s="572">
        <v>100</v>
      </c>
      <c r="K15" s="412">
        <v>257.42</v>
      </c>
      <c r="L15" s="412">
        <v>164.74</v>
      </c>
      <c r="M15" s="412">
        <v>70.12</v>
      </c>
      <c r="N15" s="412">
        <v>234.86</v>
      </c>
      <c r="O15" s="412">
        <f>F15+I15-L15</f>
        <v>-7.3199999999999932</v>
      </c>
      <c r="P15" s="412">
        <f t="shared" si="0"/>
        <v>29.879999999999995</v>
      </c>
      <c r="Q15" s="412">
        <f t="shared" si="0"/>
        <v>22.560000000000002</v>
      </c>
    </row>
    <row r="16" spans="1:21" x14ac:dyDescent="0.2">
      <c r="A16" s="19">
        <v>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20" x14ac:dyDescent="0.2">
      <c r="A17" s="19">
        <v>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20" x14ac:dyDescent="0.2">
      <c r="A18" s="21" t="s">
        <v>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20" x14ac:dyDescent="0.2">
      <c r="A19" s="3" t="s">
        <v>18</v>
      </c>
      <c r="B19" s="20"/>
      <c r="C19" s="393">
        <f>SUM(C13:C18)</f>
        <v>245.64000000000001</v>
      </c>
      <c r="D19" s="393">
        <f t="shared" ref="D19:Q19" si="1">SUM(D13:D18)</f>
        <v>317.52</v>
      </c>
      <c r="E19" s="393">
        <f t="shared" si="1"/>
        <v>563.16000000000008</v>
      </c>
      <c r="F19" s="393">
        <f t="shared" si="1"/>
        <v>0</v>
      </c>
      <c r="G19" s="393">
        <f t="shared" si="1"/>
        <v>0</v>
      </c>
      <c r="H19" s="393">
        <f t="shared" si="1"/>
        <v>0</v>
      </c>
      <c r="I19" s="393">
        <f t="shared" si="1"/>
        <v>245.64000000000001</v>
      </c>
      <c r="J19" s="393">
        <f t="shared" si="1"/>
        <v>159.32999999999998</v>
      </c>
      <c r="K19" s="393">
        <f t="shared" si="1"/>
        <v>404.97</v>
      </c>
      <c r="L19" s="393">
        <f t="shared" si="1"/>
        <v>253.21</v>
      </c>
      <c r="M19" s="393">
        <f t="shared" si="1"/>
        <v>129.44999999999999</v>
      </c>
      <c r="N19" s="393">
        <f t="shared" si="1"/>
        <v>382.66</v>
      </c>
      <c r="O19" s="393">
        <f t="shared" si="1"/>
        <v>-7.5699999999999896</v>
      </c>
      <c r="P19" s="393">
        <f t="shared" si="1"/>
        <v>29.879999999999995</v>
      </c>
      <c r="Q19" s="393">
        <f t="shared" si="1"/>
        <v>22.310000000000002</v>
      </c>
    </row>
    <row r="20" spans="1:20" x14ac:dyDescent="0.2">
      <c r="A20" s="13" t="s">
        <v>18</v>
      </c>
      <c r="B20" s="32" t="s">
        <v>988</v>
      </c>
      <c r="C20" s="32">
        <v>381.15999999999997</v>
      </c>
      <c r="D20" s="32">
        <v>588.13</v>
      </c>
      <c r="E20" s="23">
        <v>969.29</v>
      </c>
      <c r="F20" s="23">
        <v>0</v>
      </c>
      <c r="G20" s="23">
        <v>0</v>
      </c>
      <c r="H20" s="23">
        <v>0</v>
      </c>
      <c r="I20" s="23">
        <v>381.15999999999997</v>
      </c>
      <c r="J20" s="23">
        <v>301.05</v>
      </c>
      <c r="K20" s="23">
        <v>682.21</v>
      </c>
      <c r="L20" s="23">
        <v>342.6</v>
      </c>
      <c r="M20" s="23">
        <v>232.85000000000002</v>
      </c>
      <c r="N20" s="23">
        <v>575.45000000000005</v>
      </c>
      <c r="O20" s="23">
        <v>38.559999999999945</v>
      </c>
      <c r="P20" s="23">
        <v>68.199999999999989</v>
      </c>
      <c r="Q20" s="23">
        <v>106.75999999999996</v>
      </c>
      <c r="T20" s="17" t="s">
        <v>1080</v>
      </c>
    </row>
    <row r="21" spans="1:20" s="694" customFormat="1" x14ac:dyDescent="0.2">
      <c r="A21" s="13"/>
      <c r="B21" s="32"/>
      <c r="C21" s="1178">
        <f>C20+C19</f>
        <v>626.79999999999995</v>
      </c>
      <c r="D21" s="1178">
        <f t="shared" ref="D21:E21" si="2">D20+D19</f>
        <v>905.65</v>
      </c>
      <c r="E21" s="1178">
        <f t="shared" si="2"/>
        <v>1532.45</v>
      </c>
      <c r="F21" s="23"/>
      <c r="G21" s="23"/>
      <c r="H21" s="23"/>
      <c r="I21" s="1178">
        <f t="shared" ref="I21" si="3">I20+I19</f>
        <v>626.79999999999995</v>
      </c>
      <c r="J21" s="1178">
        <f t="shared" ref="J21" si="4">J20+J19</f>
        <v>460.38</v>
      </c>
      <c r="K21" s="1178">
        <f t="shared" ref="K21" si="5">K20+K19</f>
        <v>1087.18</v>
      </c>
      <c r="L21" s="1178">
        <f t="shared" ref="L21" si="6">L20+L19</f>
        <v>595.81000000000006</v>
      </c>
      <c r="M21" s="1178">
        <f t="shared" ref="M21" si="7">M20+M19</f>
        <v>362.3</v>
      </c>
      <c r="N21" s="1178">
        <f t="shared" ref="N21" si="8">N20+N19</f>
        <v>958.11000000000013</v>
      </c>
      <c r="O21" s="23"/>
      <c r="P21" s="23"/>
      <c r="Q21" s="23"/>
    </row>
    <row r="22" spans="1:20" s="694" customFormat="1" ht="14.25" customHeight="1" x14ac:dyDescent="0.2">
      <c r="A22" s="899" t="s">
        <v>664</v>
      </c>
      <c r="B22" s="899"/>
      <c r="C22" s="899"/>
      <c r="D22" s="899"/>
      <c r="E22" s="899"/>
      <c r="F22" s="899"/>
      <c r="G22" s="899"/>
      <c r="H22" s="899"/>
      <c r="I22" s="899"/>
      <c r="J22" s="899"/>
      <c r="K22" s="899"/>
      <c r="L22" s="899"/>
      <c r="M22" s="899"/>
      <c r="N22" s="899"/>
      <c r="O22" s="899"/>
      <c r="P22" s="899"/>
      <c r="Q22" s="899"/>
    </row>
    <row r="23" spans="1:20" ht="15.75" customHeight="1" x14ac:dyDescent="0.2">
      <c r="A23" s="36"/>
      <c r="B23" s="43"/>
      <c r="C23" s="43"/>
      <c r="D23" s="43"/>
      <c r="E23" s="43"/>
      <c r="F23" s="43"/>
      <c r="G23" s="43"/>
      <c r="H23" s="43"/>
      <c r="I23" s="1179">
        <f>I21/C21</f>
        <v>1</v>
      </c>
      <c r="J23" s="43"/>
      <c r="K23" s="43"/>
      <c r="L23" s="43"/>
      <c r="M23" s="43"/>
      <c r="N23" s="43"/>
      <c r="O23" s="43"/>
      <c r="P23" s="43"/>
      <c r="Q23" s="43"/>
    </row>
    <row r="24" spans="1:20" ht="15.75" customHeight="1" x14ac:dyDescent="0.2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676"/>
      <c r="K24" s="16"/>
      <c r="L24" s="16"/>
      <c r="M24" s="16"/>
      <c r="P24" s="754" t="s">
        <v>13</v>
      </c>
      <c r="Q24" s="754"/>
    </row>
    <row r="25" spans="1:20" ht="12.75" customHeight="1" x14ac:dyDescent="0.2">
      <c r="A25" s="754" t="s">
        <v>14</v>
      </c>
      <c r="B25" s="754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</row>
    <row r="26" spans="1:20" ht="12.75" customHeight="1" x14ac:dyDescent="0.2">
      <c r="A26" s="754" t="s">
        <v>1055</v>
      </c>
      <c r="B26" s="754"/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</row>
    <row r="27" spans="1:20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O27" s="727" t="s">
        <v>86</v>
      </c>
      <c r="P27" s="727"/>
      <c r="Q27" s="727"/>
      <c r="R27" s="37"/>
    </row>
    <row r="30" spans="1:20" x14ac:dyDescent="0.2"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</row>
  </sheetData>
  <mergeCells count="20">
    <mergeCell ref="O27:Q27"/>
    <mergeCell ref="P1:Q1"/>
    <mergeCell ref="A2:Q2"/>
    <mergeCell ref="A3:Q3"/>
    <mergeCell ref="N9:Q9"/>
    <mergeCell ref="D6:O6"/>
    <mergeCell ref="R1:R10"/>
    <mergeCell ref="A26:Q26"/>
    <mergeCell ref="I10:K10"/>
    <mergeCell ref="L10:N10"/>
    <mergeCell ref="O10:Q10"/>
    <mergeCell ref="P24:Q24"/>
    <mergeCell ref="A25:Q25"/>
    <mergeCell ref="A8:B8"/>
    <mergeCell ref="A22:Q22"/>
    <mergeCell ref="A10:A11"/>
    <mergeCell ref="B10:B11"/>
    <mergeCell ref="C10:E10"/>
    <mergeCell ref="F10:H10"/>
    <mergeCell ref="C8:F8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28"/>
  <sheetViews>
    <sheetView topLeftCell="A7" zoomScaleSheetLayoutView="77" workbookViewId="0">
      <selection activeCell="C20" sqref="C20"/>
    </sheetView>
  </sheetViews>
  <sheetFormatPr defaultRowHeight="12.75" x14ac:dyDescent="0.2"/>
  <cols>
    <col min="2" max="2" width="11.5703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20" max="20" width="13.7109375" customWidth="1"/>
    <col min="21" max="21" width="11.140625" customWidth="1"/>
    <col min="22" max="22" width="11.85546875" customWidth="1"/>
  </cols>
  <sheetData>
    <row r="1" spans="1:22" ht="15" x14ac:dyDescent="0.2">
      <c r="Q1" s="904" t="s">
        <v>67</v>
      </c>
      <c r="R1" s="904"/>
      <c r="S1" s="904"/>
      <c r="T1" s="904"/>
      <c r="U1" s="904"/>
      <c r="V1" s="904"/>
    </row>
    <row r="3" spans="1:22" ht="15" x14ac:dyDescent="0.2">
      <c r="A3" s="837" t="s">
        <v>0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</row>
    <row r="4" spans="1:22" ht="20.25" x14ac:dyDescent="0.3">
      <c r="A4" s="795" t="s">
        <v>744</v>
      </c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45"/>
    </row>
    <row r="5" spans="1:22" ht="15.75" x14ac:dyDescent="0.25">
      <c r="A5" s="901" t="s">
        <v>1059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</row>
    <row r="6" spans="1:22" x14ac:dyDescent="0.2">
      <c r="A6" s="37"/>
      <c r="B6" s="37"/>
      <c r="C6" s="16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U6" s="37"/>
    </row>
    <row r="8" spans="1:22" ht="15.75" x14ac:dyDescent="0.25">
      <c r="A8" s="725" t="s">
        <v>814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</row>
    <row r="9" spans="1:22" ht="15.75" x14ac:dyDescent="0.25">
      <c r="A9" s="48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Q9" s="37"/>
      <c r="R9" s="37"/>
      <c r="S9" s="37"/>
      <c r="U9" s="909" t="s">
        <v>219</v>
      </c>
      <c r="V9" s="909"/>
    </row>
    <row r="10" spans="1:22" x14ac:dyDescent="0.2">
      <c r="P10" s="905" t="s">
        <v>1049</v>
      </c>
      <c r="Q10" s="905"/>
      <c r="R10" s="905"/>
      <c r="S10" s="905"/>
      <c r="T10" s="905"/>
      <c r="U10" s="905"/>
      <c r="V10" s="905"/>
    </row>
    <row r="11" spans="1:22" ht="28.5" customHeight="1" x14ac:dyDescent="0.2">
      <c r="A11" s="902" t="s">
        <v>24</v>
      </c>
      <c r="B11" s="831" t="s">
        <v>200</v>
      </c>
      <c r="C11" s="831" t="s">
        <v>368</v>
      </c>
      <c r="D11" s="831" t="s">
        <v>469</v>
      </c>
      <c r="E11" s="728" t="s">
        <v>852</v>
      </c>
      <c r="F11" s="728"/>
      <c r="G11" s="728"/>
      <c r="H11" s="698" t="s">
        <v>825</v>
      </c>
      <c r="I11" s="738"/>
      <c r="J11" s="699"/>
      <c r="K11" s="893" t="s">
        <v>370</v>
      </c>
      <c r="L11" s="894"/>
      <c r="M11" s="895"/>
      <c r="N11" s="906" t="s">
        <v>153</v>
      </c>
      <c r="O11" s="907"/>
      <c r="P11" s="908"/>
      <c r="Q11" s="720" t="s">
        <v>1069</v>
      </c>
      <c r="R11" s="720"/>
      <c r="S11" s="720"/>
      <c r="T11" s="831" t="s">
        <v>241</v>
      </c>
      <c r="U11" s="831" t="s">
        <v>422</v>
      </c>
      <c r="V11" s="831" t="s">
        <v>371</v>
      </c>
    </row>
    <row r="12" spans="1:22" ht="65.25" customHeight="1" x14ac:dyDescent="0.2">
      <c r="A12" s="903"/>
      <c r="B12" s="832"/>
      <c r="C12" s="832"/>
      <c r="D12" s="832"/>
      <c r="E12" s="5" t="s">
        <v>176</v>
      </c>
      <c r="F12" s="5" t="s">
        <v>201</v>
      </c>
      <c r="G12" s="5" t="s">
        <v>18</v>
      </c>
      <c r="H12" s="5" t="s">
        <v>176</v>
      </c>
      <c r="I12" s="5" t="s">
        <v>201</v>
      </c>
      <c r="J12" s="5" t="s">
        <v>18</v>
      </c>
      <c r="K12" s="5" t="s">
        <v>176</v>
      </c>
      <c r="L12" s="5" t="s">
        <v>201</v>
      </c>
      <c r="M12" s="5" t="s">
        <v>18</v>
      </c>
      <c r="N12" s="5" t="s">
        <v>176</v>
      </c>
      <c r="O12" s="5" t="s">
        <v>201</v>
      </c>
      <c r="P12" s="5" t="s">
        <v>18</v>
      </c>
      <c r="Q12" s="5" t="s">
        <v>229</v>
      </c>
      <c r="R12" s="5" t="s">
        <v>211</v>
      </c>
      <c r="S12" s="5" t="s">
        <v>212</v>
      </c>
      <c r="T12" s="832"/>
      <c r="U12" s="832"/>
      <c r="V12" s="832"/>
    </row>
    <row r="13" spans="1:22" x14ac:dyDescent="0.2">
      <c r="A13" s="166">
        <v>1</v>
      </c>
      <c r="B13" s="113">
        <v>2</v>
      </c>
      <c r="C13" s="8">
        <v>3</v>
      </c>
      <c r="D13" s="113">
        <v>4</v>
      </c>
      <c r="E13" s="113">
        <v>5</v>
      </c>
      <c r="F13" s="8">
        <v>6</v>
      </c>
      <c r="G13" s="113">
        <v>7</v>
      </c>
      <c r="H13" s="113">
        <v>8</v>
      </c>
      <c r="I13" s="8">
        <v>9</v>
      </c>
      <c r="J13" s="113">
        <v>10</v>
      </c>
      <c r="K13" s="113">
        <v>11</v>
      </c>
      <c r="L13" s="8">
        <v>12</v>
      </c>
      <c r="M13" s="113">
        <v>13</v>
      </c>
      <c r="N13" s="113">
        <v>14</v>
      </c>
      <c r="O13" s="8">
        <v>15</v>
      </c>
      <c r="P13" s="113">
        <v>16</v>
      </c>
      <c r="Q13" s="113">
        <v>17</v>
      </c>
      <c r="R13" s="8">
        <v>18</v>
      </c>
      <c r="S13" s="113">
        <v>19</v>
      </c>
      <c r="T13" s="113">
        <v>20</v>
      </c>
      <c r="U13" s="8">
        <v>21</v>
      </c>
      <c r="V13" s="113">
        <v>22</v>
      </c>
    </row>
    <row r="14" spans="1:22" ht="15" x14ac:dyDescent="0.2">
      <c r="A14" s="19">
        <v>1</v>
      </c>
      <c r="B14" s="113" t="s">
        <v>891</v>
      </c>
      <c r="C14" s="377">
        <v>127</v>
      </c>
      <c r="D14" s="378">
        <v>112</v>
      </c>
      <c r="E14" s="427">
        <v>12.7</v>
      </c>
      <c r="F14" s="428">
        <v>31.39</v>
      </c>
      <c r="G14" s="428">
        <f>SUM(E14:F14)</f>
        <v>44.09</v>
      </c>
      <c r="H14" s="428">
        <v>0</v>
      </c>
      <c r="I14" s="428">
        <v>0</v>
      </c>
      <c r="J14" s="428">
        <f>SUM(H14:I14)</f>
        <v>0</v>
      </c>
      <c r="K14" s="428">
        <v>12.7</v>
      </c>
      <c r="L14" s="428">
        <v>31.39</v>
      </c>
      <c r="M14" s="428">
        <f>SUM(K14:L14)</f>
        <v>44.09</v>
      </c>
      <c r="N14" s="428">
        <v>11.2</v>
      </c>
      <c r="O14" s="428">
        <v>31.39</v>
      </c>
      <c r="P14" s="428">
        <f>SUM(N14:O14)</f>
        <v>42.59</v>
      </c>
      <c r="Q14" s="427">
        <f t="shared" ref="Q14:S15" si="0">H14+K14-N14</f>
        <v>1.5</v>
      </c>
      <c r="R14" s="427">
        <f t="shared" si="0"/>
        <v>0</v>
      </c>
      <c r="S14" s="427">
        <f t="shared" si="0"/>
        <v>1.5</v>
      </c>
      <c r="T14" s="166" t="s">
        <v>897</v>
      </c>
      <c r="U14" s="377">
        <v>112</v>
      </c>
      <c r="V14" s="377">
        <v>112</v>
      </c>
    </row>
    <row r="15" spans="1:22" x14ac:dyDescent="0.2">
      <c r="A15" s="19">
        <v>2</v>
      </c>
      <c r="B15" s="354" t="s">
        <v>890</v>
      </c>
      <c r="C15" s="376">
        <v>66</v>
      </c>
      <c r="D15" s="376">
        <v>64</v>
      </c>
      <c r="E15" s="425">
        <v>6.6</v>
      </c>
      <c r="F15" s="425">
        <v>17.73</v>
      </c>
      <c r="G15" s="426">
        <f>SUM(E15:F15)</f>
        <v>24.33</v>
      </c>
      <c r="H15" s="426">
        <v>0</v>
      </c>
      <c r="I15" s="426">
        <v>0</v>
      </c>
      <c r="J15" s="426">
        <v>0</v>
      </c>
      <c r="K15" s="425">
        <v>6.6</v>
      </c>
      <c r="L15" s="426">
        <v>17.73</v>
      </c>
      <c r="M15" s="426">
        <f>SUM(K15:L15)</f>
        <v>24.33</v>
      </c>
      <c r="N15" s="425">
        <v>6.4</v>
      </c>
      <c r="O15" s="426">
        <v>17.73</v>
      </c>
      <c r="P15" s="426">
        <f>SUM(N15:O15)</f>
        <v>24.130000000000003</v>
      </c>
      <c r="Q15" s="426">
        <f t="shared" si="0"/>
        <v>0.19999999999999929</v>
      </c>
      <c r="R15" s="426">
        <f t="shared" si="0"/>
        <v>0</v>
      </c>
      <c r="S15" s="426">
        <f t="shared" si="0"/>
        <v>0.19999999999999574</v>
      </c>
      <c r="T15" s="376" t="s">
        <v>897</v>
      </c>
      <c r="U15" s="376">
        <v>64</v>
      </c>
      <c r="V15" s="376">
        <v>64</v>
      </c>
    </row>
    <row r="16" spans="1:22" ht="25.5" x14ac:dyDescent="0.2">
      <c r="A16" s="166">
        <v>3</v>
      </c>
      <c r="B16" s="569" t="s">
        <v>892</v>
      </c>
      <c r="C16" s="570">
        <v>626</v>
      </c>
      <c r="D16" s="569" t="s">
        <v>896</v>
      </c>
      <c r="E16" s="570">
        <v>62.6</v>
      </c>
      <c r="F16" s="570">
        <v>170.34</v>
      </c>
      <c r="G16" s="570">
        <f>SUM(E16:F16)</f>
        <v>232.94</v>
      </c>
      <c r="H16" s="570">
        <v>-3.27</v>
      </c>
      <c r="I16" s="570">
        <v>98.92</v>
      </c>
      <c r="J16" s="570">
        <f>SUM(H16:I16)</f>
        <v>95.65</v>
      </c>
      <c r="K16" s="570">
        <v>55.5</v>
      </c>
      <c r="L16" s="570">
        <v>216</v>
      </c>
      <c r="M16" s="570">
        <f>SUM(K16:L16)</f>
        <v>271.5</v>
      </c>
      <c r="N16" s="570">
        <v>62.289999999999992</v>
      </c>
      <c r="O16" s="570">
        <v>138.31</v>
      </c>
      <c r="P16" s="570">
        <f>SUM(N16:O16)</f>
        <v>200.6</v>
      </c>
      <c r="Q16" s="570">
        <f>H16+K16-N16</f>
        <v>-10.059999999999995</v>
      </c>
      <c r="R16" s="570">
        <f>I16+L16-O16</f>
        <v>176.61</v>
      </c>
      <c r="S16" s="570">
        <f>J16+M16-P16</f>
        <v>166.54999999999998</v>
      </c>
      <c r="T16" s="571" t="s">
        <v>897</v>
      </c>
      <c r="U16" s="572">
        <v>626</v>
      </c>
      <c r="V16" s="571" t="s">
        <v>896</v>
      </c>
    </row>
    <row r="17" spans="1:22" ht="25.5" x14ac:dyDescent="0.2">
      <c r="A17" s="166">
        <v>4</v>
      </c>
      <c r="B17" s="167"/>
      <c r="C17" s="20"/>
      <c r="D17" s="430" t="s">
        <v>898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430" t="s">
        <v>898</v>
      </c>
    </row>
    <row r="18" spans="1:22" x14ac:dyDescent="0.2">
      <c r="A18" s="19">
        <v>5</v>
      </c>
      <c r="B18" s="16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2">
      <c r="A19" s="19" t="s">
        <v>7</v>
      </c>
      <c r="B19" s="16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">
      <c r="A20" s="31" t="s">
        <v>18</v>
      </c>
      <c r="B20" s="9"/>
      <c r="C20" s="351">
        <f>SUM(C14:C19)</f>
        <v>819</v>
      </c>
      <c r="D20" s="351">
        <f>112+64+547</f>
        <v>723</v>
      </c>
      <c r="E20" s="393">
        <f>SUM(E14:E19)</f>
        <v>81.900000000000006</v>
      </c>
      <c r="F20" s="393">
        <f t="shared" ref="F20:S20" si="1">SUM(F14:F19)</f>
        <v>219.46</v>
      </c>
      <c r="G20" s="393">
        <f t="shared" si="1"/>
        <v>301.36</v>
      </c>
      <c r="H20" s="393">
        <f t="shared" si="1"/>
        <v>-3.27</v>
      </c>
      <c r="I20" s="393">
        <f t="shared" si="1"/>
        <v>98.92</v>
      </c>
      <c r="J20" s="393">
        <f t="shared" si="1"/>
        <v>95.65</v>
      </c>
      <c r="K20" s="393">
        <f t="shared" si="1"/>
        <v>74.8</v>
      </c>
      <c r="L20" s="393">
        <f t="shared" si="1"/>
        <v>265.12</v>
      </c>
      <c r="M20" s="393">
        <f t="shared" si="1"/>
        <v>339.92</v>
      </c>
      <c r="N20" s="393">
        <f t="shared" si="1"/>
        <v>79.889999999999986</v>
      </c>
      <c r="O20" s="393">
        <f t="shared" si="1"/>
        <v>187.43</v>
      </c>
      <c r="P20" s="393">
        <f t="shared" si="1"/>
        <v>267.32</v>
      </c>
      <c r="Q20" s="393">
        <f t="shared" si="1"/>
        <v>-8.3599999999999959</v>
      </c>
      <c r="R20" s="393">
        <f t="shared" si="1"/>
        <v>176.61</v>
      </c>
      <c r="S20" s="393">
        <f t="shared" si="1"/>
        <v>168.24999999999997</v>
      </c>
      <c r="T20" s="424" t="s">
        <v>897</v>
      </c>
      <c r="U20" s="351">
        <f>SUM(U14:U19)</f>
        <v>802</v>
      </c>
      <c r="V20" s="351">
        <v>723</v>
      </c>
    </row>
    <row r="25" spans="1:22" x14ac:dyDescent="0.2">
      <c r="A25" s="16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7"/>
      <c r="P25" s="754" t="s">
        <v>13</v>
      </c>
      <c r="Q25" s="754"/>
      <c r="U25" s="16"/>
    </row>
    <row r="26" spans="1:22" x14ac:dyDescent="0.2">
      <c r="A26" s="754" t="s">
        <v>14</v>
      </c>
      <c r="B26" s="754"/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</row>
    <row r="27" spans="1:22" x14ac:dyDescent="0.2">
      <c r="A27" s="754" t="s">
        <v>1050</v>
      </c>
      <c r="B27" s="754"/>
      <c r="C27" s="754"/>
      <c r="D27" s="754"/>
      <c r="E27" s="754"/>
      <c r="F27" s="754"/>
      <c r="G27" s="754"/>
      <c r="H27" s="754"/>
      <c r="I27" s="754"/>
      <c r="J27" s="754"/>
      <c r="K27" s="754"/>
      <c r="L27" s="754"/>
      <c r="M27" s="754"/>
      <c r="N27" s="754"/>
      <c r="O27" s="754"/>
      <c r="P27" s="754"/>
      <c r="Q27" s="754"/>
    </row>
    <row r="28" spans="1:22" x14ac:dyDescent="0.2">
      <c r="O28" s="727" t="s">
        <v>86</v>
      </c>
      <c r="P28" s="727"/>
      <c r="Q28" s="727"/>
    </row>
  </sheetData>
  <mergeCells count="23">
    <mergeCell ref="Q1:V1"/>
    <mergeCell ref="O28:Q28"/>
    <mergeCell ref="P25:Q25"/>
    <mergeCell ref="A26:Q26"/>
    <mergeCell ref="A27:Q27"/>
    <mergeCell ref="H11:J11"/>
    <mergeCell ref="Q11:S11"/>
    <mergeCell ref="A3:Q3"/>
    <mergeCell ref="T11:T12"/>
    <mergeCell ref="K11:M11"/>
    <mergeCell ref="D11:D12"/>
    <mergeCell ref="P10:V10"/>
    <mergeCell ref="C11:C12"/>
    <mergeCell ref="B11:B12"/>
    <mergeCell ref="N11:P11"/>
    <mergeCell ref="U9:V9"/>
    <mergeCell ref="A5:Q5"/>
    <mergeCell ref="A8:S8"/>
    <mergeCell ref="A4:P4"/>
    <mergeCell ref="V11:V12"/>
    <mergeCell ref="U11:U12"/>
    <mergeCell ref="E11:G11"/>
    <mergeCell ref="A11:A12"/>
  </mergeCells>
  <printOptions horizontalCentered="1" verticalCentered="1"/>
  <pageMargins left="0.70866141732283505" right="0.70866141732283505" top="0.23622047244094499" bottom="0" header="0.31496062992126" footer="0.31496062992126"/>
  <pageSetup paperSize="9" scale="5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27"/>
  <sheetViews>
    <sheetView topLeftCell="A7" zoomScaleSheetLayoutView="85" workbookViewId="0">
      <selection activeCell="C19" sqref="C19"/>
    </sheetView>
  </sheetViews>
  <sheetFormatPr defaultRowHeight="12.75" x14ac:dyDescent="0.2"/>
  <cols>
    <col min="2" max="2" width="11.5703125" customWidth="1"/>
    <col min="3" max="3" width="14.7109375" customWidth="1"/>
    <col min="4" max="4" width="13.28515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 x14ac:dyDescent="0.2">
      <c r="Q1" s="904" t="s">
        <v>202</v>
      </c>
      <c r="R1" s="904"/>
      <c r="S1" s="904"/>
      <c r="T1" s="904"/>
      <c r="U1" s="904"/>
      <c r="V1" s="904"/>
    </row>
    <row r="3" spans="1:22" ht="15" x14ac:dyDescent="0.2">
      <c r="A3" s="837" t="s">
        <v>0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</row>
    <row r="4" spans="1:22" ht="20.25" x14ac:dyDescent="0.3">
      <c r="A4" s="795" t="s">
        <v>744</v>
      </c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45"/>
    </row>
    <row r="5" spans="1:22" ht="15.75" x14ac:dyDescent="0.25">
      <c r="A5" s="901" t="s">
        <v>1060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</row>
    <row r="6" spans="1:22" x14ac:dyDescent="0.2">
      <c r="A6" s="37"/>
      <c r="B6" s="37"/>
      <c r="C6" s="16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U6" s="37"/>
    </row>
    <row r="7" spans="1:22" ht="15.75" x14ac:dyDescent="0.25">
      <c r="A7" s="725" t="s">
        <v>815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</row>
    <row r="8" spans="1:22" ht="15.75" x14ac:dyDescent="0.25">
      <c r="A8" s="4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909" t="s">
        <v>219</v>
      </c>
      <c r="Q8" s="909"/>
      <c r="R8" s="909"/>
      <c r="S8" s="909"/>
      <c r="T8" s="909"/>
      <c r="U8" s="909"/>
      <c r="V8" s="909"/>
    </row>
    <row r="9" spans="1:22" x14ac:dyDescent="0.2">
      <c r="P9" s="905" t="s">
        <v>1049</v>
      </c>
      <c r="Q9" s="905"/>
      <c r="R9" s="905"/>
      <c r="S9" s="905"/>
      <c r="T9" s="905"/>
      <c r="U9" s="905"/>
      <c r="V9" s="905"/>
    </row>
    <row r="10" spans="1:22" ht="28.5" customHeight="1" x14ac:dyDescent="0.2">
      <c r="A10" s="902" t="s">
        <v>24</v>
      </c>
      <c r="B10" s="831" t="s">
        <v>200</v>
      </c>
      <c r="C10" s="831" t="s">
        <v>368</v>
      </c>
      <c r="D10" s="831" t="s">
        <v>470</v>
      </c>
      <c r="E10" s="728" t="s">
        <v>852</v>
      </c>
      <c r="F10" s="728"/>
      <c r="G10" s="728"/>
      <c r="H10" s="698" t="s">
        <v>825</v>
      </c>
      <c r="I10" s="738"/>
      <c r="J10" s="699"/>
      <c r="K10" s="893" t="s">
        <v>370</v>
      </c>
      <c r="L10" s="894"/>
      <c r="M10" s="895"/>
      <c r="N10" s="906" t="s">
        <v>153</v>
      </c>
      <c r="O10" s="907"/>
      <c r="P10" s="908"/>
      <c r="Q10" s="720" t="s">
        <v>1069</v>
      </c>
      <c r="R10" s="720"/>
      <c r="S10" s="720"/>
      <c r="T10" s="831" t="s">
        <v>241</v>
      </c>
      <c r="U10" s="831" t="s">
        <v>422</v>
      </c>
      <c r="V10" s="831" t="s">
        <v>371</v>
      </c>
    </row>
    <row r="11" spans="1:22" ht="69" customHeight="1" x14ac:dyDescent="0.2">
      <c r="A11" s="903"/>
      <c r="B11" s="832"/>
      <c r="C11" s="832"/>
      <c r="D11" s="832"/>
      <c r="E11" s="5" t="s">
        <v>176</v>
      </c>
      <c r="F11" s="5" t="s">
        <v>201</v>
      </c>
      <c r="G11" s="5" t="s">
        <v>18</v>
      </c>
      <c r="H11" s="5" t="s">
        <v>176</v>
      </c>
      <c r="I11" s="5" t="s">
        <v>201</v>
      </c>
      <c r="J11" s="5" t="s">
        <v>18</v>
      </c>
      <c r="K11" s="5" t="s">
        <v>176</v>
      </c>
      <c r="L11" s="5" t="s">
        <v>201</v>
      </c>
      <c r="M11" s="5" t="s">
        <v>18</v>
      </c>
      <c r="N11" s="5" t="s">
        <v>176</v>
      </c>
      <c r="O11" s="5" t="s">
        <v>201</v>
      </c>
      <c r="P11" s="5" t="s">
        <v>18</v>
      </c>
      <c r="Q11" s="5" t="s">
        <v>229</v>
      </c>
      <c r="R11" s="5" t="s">
        <v>211</v>
      </c>
      <c r="S11" s="5" t="s">
        <v>212</v>
      </c>
      <c r="T11" s="832"/>
      <c r="U11" s="832"/>
      <c r="V11" s="832"/>
    </row>
    <row r="12" spans="1:22" x14ac:dyDescent="0.2">
      <c r="A12" s="166">
        <v>1</v>
      </c>
      <c r="B12" s="113">
        <v>2</v>
      </c>
      <c r="C12" s="8">
        <v>3</v>
      </c>
      <c r="D12" s="166">
        <v>4</v>
      </c>
      <c r="E12" s="113">
        <v>5</v>
      </c>
      <c r="F12" s="8">
        <v>6</v>
      </c>
      <c r="G12" s="166">
        <v>7</v>
      </c>
      <c r="H12" s="113">
        <v>8</v>
      </c>
      <c r="I12" s="8">
        <v>9</v>
      </c>
      <c r="J12" s="166">
        <v>10</v>
      </c>
      <c r="K12" s="113">
        <v>11</v>
      </c>
      <c r="L12" s="8">
        <v>12</v>
      </c>
      <c r="M12" s="166">
        <v>13</v>
      </c>
      <c r="N12" s="113">
        <v>14</v>
      </c>
      <c r="O12" s="8">
        <v>15</v>
      </c>
      <c r="P12" s="166">
        <v>16</v>
      </c>
      <c r="Q12" s="113">
        <v>17</v>
      </c>
      <c r="R12" s="8">
        <v>18</v>
      </c>
      <c r="S12" s="166">
        <v>19</v>
      </c>
      <c r="T12" s="113">
        <v>20</v>
      </c>
      <c r="U12" s="166">
        <v>21</v>
      </c>
      <c r="V12" s="113">
        <v>22</v>
      </c>
    </row>
    <row r="13" spans="1:22" x14ac:dyDescent="0.2">
      <c r="A13" s="19">
        <v>1</v>
      </c>
      <c r="B13" s="354" t="s">
        <v>891</v>
      </c>
      <c r="C13" s="8">
        <v>83</v>
      </c>
      <c r="D13" s="379">
        <v>74</v>
      </c>
      <c r="E13" s="431">
        <v>8.3000000000000007</v>
      </c>
      <c r="F13" s="431">
        <v>20.74</v>
      </c>
      <c r="G13" s="431">
        <f>SUM(E13:F13)</f>
        <v>29.04</v>
      </c>
      <c r="H13" s="431">
        <v>0</v>
      </c>
      <c r="I13" s="431">
        <v>0</v>
      </c>
      <c r="J13" s="431">
        <f>SUM(H13:I13)</f>
        <v>0</v>
      </c>
      <c r="K13" s="431">
        <v>8.3000000000000007</v>
      </c>
      <c r="L13" s="431">
        <v>20.74</v>
      </c>
      <c r="M13" s="431">
        <f>SUM(K13:L13)</f>
        <v>29.04</v>
      </c>
      <c r="N13" s="431">
        <v>7.4</v>
      </c>
      <c r="O13" s="431">
        <v>20.74</v>
      </c>
      <c r="P13" s="431">
        <f>SUM(N13:O13)</f>
        <v>28.14</v>
      </c>
      <c r="Q13" s="432">
        <f t="shared" ref="Q13:S15" si="0">H13+K13-N13</f>
        <v>0.90000000000000036</v>
      </c>
      <c r="R13" s="432">
        <f t="shared" si="0"/>
        <v>0</v>
      </c>
      <c r="S13" s="432">
        <f t="shared" si="0"/>
        <v>0.89999999999999858</v>
      </c>
      <c r="T13" s="348" t="s">
        <v>897</v>
      </c>
      <c r="U13" s="8">
        <v>74</v>
      </c>
      <c r="V13" s="8">
        <v>74</v>
      </c>
    </row>
    <row r="14" spans="1:22" x14ac:dyDescent="0.2">
      <c r="A14" s="19">
        <v>2</v>
      </c>
      <c r="B14" s="113" t="s">
        <v>890</v>
      </c>
      <c r="C14" s="376">
        <v>44</v>
      </c>
      <c r="D14" s="376">
        <v>44</v>
      </c>
      <c r="E14" s="426">
        <v>4.4000000000000004</v>
      </c>
      <c r="F14" s="426">
        <v>12.19</v>
      </c>
      <c r="G14" s="426">
        <f>SUM(E14:F14)</f>
        <v>16.59</v>
      </c>
      <c r="H14" s="426">
        <v>0</v>
      </c>
      <c r="I14" s="426">
        <v>0</v>
      </c>
      <c r="J14" s="426">
        <f>SUM(H14:I14)</f>
        <v>0</v>
      </c>
      <c r="K14" s="426">
        <v>4.4000000000000004</v>
      </c>
      <c r="L14" s="426">
        <v>12.19</v>
      </c>
      <c r="M14" s="426">
        <f>SUM(K14:L14)</f>
        <v>16.59</v>
      </c>
      <c r="N14" s="425">
        <v>4.4000000000000004</v>
      </c>
      <c r="O14" s="426">
        <v>12.19</v>
      </c>
      <c r="P14" s="426">
        <f>SUM(N14:O14)</f>
        <v>16.59</v>
      </c>
      <c r="Q14" s="426">
        <f t="shared" si="0"/>
        <v>0</v>
      </c>
      <c r="R14" s="426">
        <f t="shared" si="0"/>
        <v>0</v>
      </c>
      <c r="S14" s="426">
        <f t="shared" si="0"/>
        <v>0</v>
      </c>
      <c r="T14" s="376" t="s">
        <v>897</v>
      </c>
      <c r="U14" s="376">
        <v>44</v>
      </c>
      <c r="V14" s="376">
        <v>44</v>
      </c>
    </row>
    <row r="15" spans="1:22" ht="34.5" customHeight="1" x14ac:dyDescent="0.2">
      <c r="A15" s="578">
        <v>3</v>
      </c>
      <c r="B15" s="569" t="s">
        <v>892</v>
      </c>
      <c r="C15" s="583">
        <v>300</v>
      </c>
      <c r="D15" s="569" t="s">
        <v>901</v>
      </c>
      <c r="E15" s="570">
        <v>30</v>
      </c>
      <c r="F15" s="570">
        <v>81.63</v>
      </c>
      <c r="G15" s="570">
        <f>SUM(E15:F15)</f>
        <v>111.63</v>
      </c>
      <c r="H15" s="570">
        <v>-9.09</v>
      </c>
      <c r="I15" s="570">
        <v>0</v>
      </c>
      <c r="J15" s="570">
        <f>SUM(H15:I15)</f>
        <v>-9.09</v>
      </c>
      <c r="K15" s="570">
        <v>37.1</v>
      </c>
      <c r="L15" s="570">
        <v>100</v>
      </c>
      <c r="M15" s="570">
        <v>137.1</v>
      </c>
      <c r="N15" s="584">
        <v>26.69</v>
      </c>
      <c r="O15" s="584">
        <v>74.94</v>
      </c>
      <c r="P15" s="584">
        <f>SUM(N15:O15)</f>
        <v>101.63</v>
      </c>
      <c r="Q15" s="570">
        <f t="shared" si="0"/>
        <v>1.3200000000000003</v>
      </c>
      <c r="R15" s="570">
        <f t="shared" si="0"/>
        <v>25.060000000000002</v>
      </c>
      <c r="S15" s="570">
        <f t="shared" si="0"/>
        <v>26.379999999999995</v>
      </c>
      <c r="T15" s="570" t="s">
        <v>897</v>
      </c>
      <c r="U15" s="583">
        <v>300</v>
      </c>
      <c r="V15" s="569" t="s">
        <v>900</v>
      </c>
    </row>
    <row r="16" spans="1:22" ht="36" customHeight="1" x14ac:dyDescent="0.2">
      <c r="A16" s="166">
        <v>4</v>
      </c>
      <c r="B16" s="354"/>
      <c r="C16" s="348"/>
      <c r="D16" s="429" t="s">
        <v>899</v>
      </c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429" t="s">
        <v>899</v>
      </c>
    </row>
    <row r="17" spans="1:22" x14ac:dyDescent="0.2">
      <c r="A17" s="19">
        <v>5</v>
      </c>
      <c r="B17" s="35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">
      <c r="A18" s="19" t="s">
        <v>7</v>
      </c>
      <c r="B18" s="35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">
      <c r="A19" s="31" t="s">
        <v>18</v>
      </c>
      <c r="B19" s="351"/>
      <c r="C19" s="351">
        <f>SUM(C13:C18)</f>
        <v>427</v>
      </c>
      <c r="D19" s="351">
        <f>D13+D14+271</f>
        <v>389</v>
      </c>
      <c r="E19" s="393">
        <f>SUM(E13:E18)</f>
        <v>42.7</v>
      </c>
      <c r="F19" s="393">
        <f t="shared" ref="F19:S19" si="1">SUM(F13:F18)</f>
        <v>114.56</v>
      </c>
      <c r="G19" s="393">
        <f t="shared" si="1"/>
        <v>157.26</v>
      </c>
      <c r="H19" s="393">
        <f t="shared" si="1"/>
        <v>-9.09</v>
      </c>
      <c r="I19" s="393">
        <f t="shared" si="1"/>
        <v>0</v>
      </c>
      <c r="J19" s="393">
        <f t="shared" si="1"/>
        <v>-9.09</v>
      </c>
      <c r="K19" s="393">
        <f t="shared" si="1"/>
        <v>49.800000000000004</v>
      </c>
      <c r="L19" s="393">
        <f t="shared" si="1"/>
        <v>132.93</v>
      </c>
      <c r="M19" s="393">
        <f t="shared" si="1"/>
        <v>182.73</v>
      </c>
      <c r="N19" s="393">
        <f t="shared" si="1"/>
        <v>38.49</v>
      </c>
      <c r="O19" s="393">
        <f t="shared" si="1"/>
        <v>107.87</v>
      </c>
      <c r="P19" s="393">
        <f t="shared" si="1"/>
        <v>146.36000000000001</v>
      </c>
      <c r="Q19" s="393">
        <f t="shared" si="1"/>
        <v>2.2200000000000006</v>
      </c>
      <c r="R19" s="393">
        <f t="shared" si="1"/>
        <v>25.060000000000002</v>
      </c>
      <c r="S19" s="393">
        <f t="shared" si="1"/>
        <v>27.279999999999994</v>
      </c>
      <c r="T19" s="423" t="s">
        <v>897</v>
      </c>
      <c r="U19" s="351">
        <f>SUM(U13:U18)</f>
        <v>418</v>
      </c>
      <c r="V19" s="351">
        <v>389</v>
      </c>
    </row>
    <row r="24" spans="1:22" x14ac:dyDescent="0.2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7"/>
      <c r="P24" s="754" t="s">
        <v>13</v>
      </c>
      <c r="Q24" s="754"/>
      <c r="U24" s="16"/>
    </row>
    <row r="25" spans="1:22" x14ac:dyDescent="0.2">
      <c r="A25" s="754" t="s">
        <v>14</v>
      </c>
      <c r="B25" s="754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</row>
    <row r="26" spans="1:22" x14ac:dyDescent="0.2">
      <c r="A26" s="754" t="s">
        <v>1050</v>
      </c>
      <c r="B26" s="754"/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</row>
    <row r="27" spans="1:22" x14ac:dyDescent="0.2">
      <c r="O27" s="727" t="s">
        <v>86</v>
      </c>
      <c r="P27" s="727"/>
      <c r="Q27" s="727"/>
    </row>
  </sheetData>
  <mergeCells count="23">
    <mergeCell ref="O27:Q27"/>
    <mergeCell ref="U10:U11"/>
    <mergeCell ref="T10:T11"/>
    <mergeCell ref="A10:A11"/>
    <mergeCell ref="B10:B11"/>
    <mergeCell ref="C10:C11"/>
    <mergeCell ref="P24:Q24"/>
    <mergeCell ref="A25:Q25"/>
    <mergeCell ref="A26:Q26"/>
    <mergeCell ref="D10:D11"/>
    <mergeCell ref="E10:G10"/>
    <mergeCell ref="H10:J10"/>
    <mergeCell ref="P8:V8"/>
    <mergeCell ref="Q1:V1"/>
    <mergeCell ref="K10:M10"/>
    <mergeCell ref="N10:P10"/>
    <mergeCell ref="Q10:S10"/>
    <mergeCell ref="A3:Q3"/>
    <mergeCell ref="A4:P4"/>
    <mergeCell ref="A5:Q5"/>
    <mergeCell ref="A7:S7"/>
    <mergeCell ref="P9:V9"/>
    <mergeCell ref="V10:V11"/>
  </mergeCells>
  <printOptions horizontalCentered="1" verticalCentered="1"/>
  <pageMargins left="0.70866141732283505" right="0.70866141732283505" top="0.23622047244094499" bottom="0" header="0.31496062992126" footer="0.31496062992126"/>
  <pageSetup paperSize="9" scale="5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28"/>
  <sheetViews>
    <sheetView topLeftCell="A7" zoomScaleSheetLayoutView="100" workbookViewId="0">
      <selection activeCell="I15" sqref="I15"/>
    </sheetView>
  </sheetViews>
  <sheetFormatPr defaultRowHeight="12.75" x14ac:dyDescent="0.2"/>
  <cols>
    <col min="1" max="1" width="9.140625" style="17"/>
    <col min="2" max="2" width="17.140625" style="17" customWidth="1"/>
    <col min="3" max="3" width="16.5703125" style="17" customWidth="1"/>
    <col min="4" max="4" width="15.85546875" style="17" customWidth="1"/>
    <col min="5" max="5" width="18.85546875" style="17" customWidth="1"/>
    <col min="6" max="6" width="19" style="17" customWidth="1"/>
    <col min="7" max="7" width="22.5703125" style="17" customWidth="1"/>
    <col min="8" max="8" width="16.7109375" style="17" customWidth="1"/>
    <col min="9" max="9" width="30.140625" style="17" customWidth="1"/>
    <col min="10" max="16384" width="9.140625" style="17"/>
  </cols>
  <sheetData>
    <row r="1" spans="1:22" customFormat="1" ht="15" x14ac:dyDescent="0.2">
      <c r="I1" s="42" t="s">
        <v>68</v>
      </c>
      <c r="J1" s="44"/>
    </row>
    <row r="2" spans="1:22" customFormat="1" ht="15" x14ac:dyDescent="0.2">
      <c r="D2" s="46" t="s">
        <v>0</v>
      </c>
      <c r="E2" s="46"/>
      <c r="F2" s="46"/>
      <c r="G2" s="46"/>
      <c r="H2" s="46"/>
      <c r="I2" s="46"/>
      <c r="J2" s="46"/>
    </row>
    <row r="3" spans="1:22" customFormat="1" ht="20.25" customHeight="1" x14ac:dyDescent="0.3">
      <c r="B3" s="170"/>
      <c r="C3" s="910" t="s">
        <v>744</v>
      </c>
      <c r="D3" s="910"/>
      <c r="E3" s="910"/>
      <c r="F3" s="910"/>
      <c r="G3" s="135"/>
      <c r="H3" s="135"/>
      <c r="I3" s="135"/>
      <c r="J3" s="45"/>
    </row>
    <row r="4" spans="1:22" customFormat="1" ht="10.5" customHeight="1" x14ac:dyDescent="0.2"/>
    <row r="5" spans="1:22" ht="30.75" customHeight="1" x14ac:dyDescent="0.2">
      <c r="A5" s="911" t="s">
        <v>816</v>
      </c>
      <c r="B5" s="911"/>
      <c r="C5" s="911"/>
      <c r="D5" s="911"/>
      <c r="E5" s="911"/>
      <c r="F5" s="911"/>
      <c r="G5" s="911"/>
      <c r="H5" s="911"/>
      <c r="I5" s="911"/>
    </row>
    <row r="7" spans="1:22" ht="0.75" customHeight="1" x14ac:dyDescent="0.2"/>
    <row r="8" spans="1:22" x14ac:dyDescent="0.2">
      <c r="A8" s="16" t="s">
        <v>27</v>
      </c>
      <c r="B8" s="823" t="s">
        <v>1047</v>
      </c>
      <c r="C8" s="823"/>
      <c r="I8" s="34" t="s">
        <v>23</v>
      </c>
    </row>
    <row r="9" spans="1:22" x14ac:dyDescent="0.2">
      <c r="D9" s="828" t="s">
        <v>1049</v>
      </c>
      <c r="E9" s="828"/>
      <c r="F9" s="828"/>
      <c r="G9" s="828"/>
      <c r="H9" s="828"/>
      <c r="I9" s="828"/>
      <c r="U9" s="20"/>
      <c r="V9" s="23"/>
    </row>
    <row r="10" spans="1:22" ht="44.25" customHeight="1" x14ac:dyDescent="0.2">
      <c r="A10" s="5" t="s">
        <v>2</v>
      </c>
      <c r="B10" s="5" t="s">
        <v>3</v>
      </c>
      <c r="C10" s="341" t="s">
        <v>852</v>
      </c>
      <c r="D10" s="341" t="s">
        <v>853</v>
      </c>
      <c r="E10" s="2" t="s">
        <v>116</v>
      </c>
      <c r="F10" s="5" t="s">
        <v>222</v>
      </c>
      <c r="G10" s="2" t="s">
        <v>710</v>
      </c>
      <c r="H10" s="2" t="s">
        <v>153</v>
      </c>
      <c r="I10" s="35" t="s">
        <v>1070</v>
      </c>
    </row>
    <row r="11" spans="1:22" s="121" customFormat="1" ht="15.75" customHeight="1" x14ac:dyDescent="0.2">
      <c r="A11" s="69">
        <v>1</v>
      </c>
      <c r="B11" s="68">
        <v>2</v>
      </c>
      <c r="C11" s="69">
        <v>3</v>
      </c>
      <c r="D11" s="68">
        <v>4</v>
      </c>
      <c r="E11" s="69">
        <v>5</v>
      </c>
      <c r="F11" s="68">
        <v>6</v>
      </c>
      <c r="G11" s="69">
        <v>7</v>
      </c>
      <c r="H11" s="68">
        <v>8</v>
      </c>
      <c r="I11" s="69">
        <v>9</v>
      </c>
    </row>
    <row r="12" spans="1:22" ht="15" customHeight="1" x14ac:dyDescent="0.2">
      <c r="A12" s="19">
        <v>1</v>
      </c>
      <c r="B12" s="166" t="s">
        <v>891</v>
      </c>
      <c r="C12" s="166">
        <v>4.33</v>
      </c>
      <c r="D12" s="422">
        <v>0</v>
      </c>
      <c r="E12" s="166">
        <v>3.92</v>
      </c>
      <c r="F12" s="422">
        <v>0</v>
      </c>
      <c r="G12" s="166">
        <v>1290</v>
      </c>
      <c r="H12" s="408">
        <v>2.9</v>
      </c>
      <c r="I12" s="166">
        <f>E12+F12-H12</f>
        <v>1.02</v>
      </c>
    </row>
    <row r="13" spans="1:22" ht="12" customHeight="1" x14ac:dyDescent="0.2">
      <c r="A13" s="19">
        <v>2</v>
      </c>
      <c r="B13" s="348" t="s">
        <v>890</v>
      </c>
      <c r="C13" s="389">
        <v>1.54</v>
      </c>
      <c r="D13" s="389">
        <v>0</v>
      </c>
      <c r="E13" s="389">
        <v>1.36</v>
      </c>
      <c r="F13" s="409">
        <v>0</v>
      </c>
      <c r="G13" s="269">
        <v>1107</v>
      </c>
      <c r="H13" s="409">
        <v>1.2</v>
      </c>
      <c r="I13" s="668">
        <f>E13+F13-H13</f>
        <v>0.16000000000000014</v>
      </c>
    </row>
    <row r="14" spans="1:22" x14ac:dyDescent="0.2">
      <c r="A14" s="19">
        <v>3</v>
      </c>
      <c r="B14" s="166" t="s">
        <v>892</v>
      </c>
      <c r="C14" s="578">
        <v>13.27</v>
      </c>
      <c r="D14" s="578">
        <v>0.05</v>
      </c>
      <c r="E14" s="578">
        <v>12.89</v>
      </c>
      <c r="F14" s="579">
        <v>0</v>
      </c>
      <c r="G14" s="578">
        <v>1400</v>
      </c>
      <c r="H14" s="578">
        <v>6.7700000000000005</v>
      </c>
      <c r="I14" s="579">
        <f>D14+E14+F14-H14</f>
        <v>6.1700000000000008</v>
      </c>
    </row>
    <row r="15" spans="1:22" ht="15.75" customHeight="1" x14ac:dyDescent="0.2">
      <c r="A15" s="19">
        <v>4</v>
      </c>
      <c r="B15" s="20"/>
      <c r="C15" s="20"/>
      <c r="D15" s="20"/>
      <c r="E15" s="20"/>
      <c r="F15" s="20"/>
      <c r="G15" s="20"/>
      <c r="H15" s="20"/>
      <c r="I15" s="20"/>
    </row>
    <row r="16" spans="1:22" ht="12.75" customHeight="1" x14ac:dyDescent="0.2">
      <c r="A16" s="19">
        <v>5</v>
      </c>
      <c r="B16" s="20"/>
      <c r="C16" s="20"/>
      <c r="D16" s="20"/>
      <c r="E16" s="20"/>
      <c r="F16" s="20"/>
      <c r="G16" s="20"/>
      <c r="H16" s="20"/>
      <c r="I16" s="20"/>
    </row>
    <row r="17" spans="1:12" x14ac:dyDescent="0.2">
      <c r="A17" s="21" t="s">
        <v>7</v>
      </c>
      <c r="B17" s="20"/>
      <c r="C17" s="20"/>
      <c r="D17" s="20"/>
      <c r="E17" s="20"/>
      <c r="F17" s="20"/>
      <c r="G17" s="20"/>
      <c r="H17" s="20"/>
      <c r="I17" s="20"/>
    </row>
    <row r="18" spans="1:12" x14ac:dyDescent="0.2">
      <c r="A18" s="3" t="s">
        <v>18</v>
      </c>
      <c r="B18" s="20"/>
      <c r="C18" s="351">
        <f>SUM(C12:C17)</f>
        <v>19.14</v>
      </c>
      <c r="D18" s="351">
        <f t="shared" ref="D18:I18" si="0">SUM(D12:D17)</f>
        <v>0.05</v>
      </c>
      <c r="E18" s="351">
        <f t="shared" si="0"/>
        <v>18.170000000000002</v>
      </c>
      <c r="F18" s="351">
        <f t="shared" si="0"/>
        <v>0</v>
      </c>
      <c r="G18" s="351">
        <f t="shared" si="0"/>
        <v>3797</v>
      </c>
      <c r="H18" s="351">
        <f t="shared" si="0"/>
        <v>10.870000000000001</v>
      </c>
      <c r="I18" s="351">
        <f t="shared" si="0"/>
        <v>7.3500000000000014</v>
      </c>
    </row>
    <row r="19" spans="1:12" x14ac:dyDescent="0.2">
      <c r="E19" s="32"/>
      <c r="F19" s="32"/>
      <c r="G19" s="32"/>
      <c r="H19" s="23"/>
      <c r="I19" s="23"/>
    </row>
    <row r="20" spans="1:12" x14ac:dyDescent="0.2">
      <c r="E20" s="13"/>
      <c r="F20" s="13"/>
      <c r="G20" s="13"/>
      <c r="H20" s="32"/>
      <c r="I20" s="23"/>
    </row>
    <row r="21" spans="1:12" x14ac:dyDescent="0.2">
      <c r="A21" s="37" t="s">
        <v>12</v>
      </c>
      <c r="E21" s="37"/>
      <c r="F21" s="37"/>
      <c r="G21" s="37"/>
      <c r="I21" s="751" t="s">
        <v>13</v>
      </c>
      <c r="J21" s="751"/>
    </row>
    <row r="22" spans="1:12" x14ac:dyDescent="0.2">
      <c r="E22" s="754" t="s">
        <v>14</v>
      </c>
      <c r="F22" s="754"/>
      <c r="G22" s="754"/>
      <c r="H22" s="754"/>
      <c r="I22" s="754"/>
    </row>
    <row r="23" spans="1:12" x14ac:dyDescent="0.2">
      <c r="E23" s="754" t="s">
        <v>1050</v>
      </c>
      <c r="F23" s="754"/>
      <c r="G23" s="754"/>
      <c r="H23" s="754"/>
      <c r="I23" s="754"/>
    </row>
    <row r="24" spans="1:12" x14ac:dyDescent="0.2">
      <c r="I24" s="726" t="s">
        <v>86</v>
      </c>
      <c r="J24" s="726"/>
      <c r="K24" s="726"/>
      <c r="L24" s="726"/>
    </row>
    <row r="26" spans="1:12" x14ac:dyDescent="0.2">
      <c r="E26" s="17">
        <v>3.92</v>
      </c>
    </row>
    <row r="27" spans="1:12" x14ac:dyDescent="0.2">
      <c r="E27" s="17">
        <v>1.36</v>
      </c>
    </row>
    <row r="28" spans="1:12" x14ac:dyDescent="0.2">
      <c r="E28" s="17">
        <v>12.89</v>
      </c>
    </row>
  </sheetData>
  <mergeCells count="8">
    <mergeCell ref="C3:F3"/>
    <mergeCell ref="I24:L24"/>
    <mergeCell ref="D9:I9"/>
    <mergeCell ref="E22:I22"/>
    <mergeCell ref="E23:I23"/>
    <mergeCell ref="A5:I5"/>
    <mergeCell ref="I21:J21"/>
    <mergeCell ref="B8:C8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0" orientation="landscape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32"/>
  <sheetViews>
    <sheetView topLeftCell="A4" zoomScaleSheetLayoutView="81" workbookViewId="0">
      <selection activeCell="O20" sqref="O20"/>
    </sheetView>
  </sheetViews>
  <sheetFormatPr defaultRowHeight="12.75" x14ac:dyDescent="0.2"/>
  <cols>
    <col min="1" max="1" width="4.42578125" style="17" customWidth="1"/>
    <col min="2" max="2" width="37.28515625" style="17" customWidth="1"/>
    <col min="3" max="3" width="12.28515625" style="17" customWidth="1"/>
    <col min="4" max="5" width="15.140625" style="17" customWidth="1"/>
    <col min="6" max="6" width="15.85546875" style="17" customWidth="1"/>
    <col min="7" max="7" width="12.5703125" style="17" customWidth="1"/>
    <col min="8" max="8" width="30.28515625" style="17" customWidth="1"/>
    <col min="9" max="16384" width="9.140625" style="17"/>
  </cols>
  <sheetData>
    <row r="1" spans="1:20" customFormat="1" ht="15" x14ac:dyDescent="0.2">
      <c r="D1" s="37"/>
      <c r="E1" s="37"/>
      <c r="F1" s="37"/>
      <c r="G1" s="17"/>
      <c r="H1" s="42" t="s">
        <v>69</v>
      </c>
      <c r="I1" s="37"/>
      <c r="J1" s="17"/>
      <c r="L1" s="17"/>
      <c r="M1" s="44"/>
      <c r="N1" s="44"/>
    </row>
    <row r="2" spans="1:20" customFormat="1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46"/>
      <c r="J2" s="46"/>
      <c r="K2" s="46"/>
      <c r="L2" s="46"/>
      <c r="M2" s="46"/>
      <c r="N2" s="46"/>
    </row>
    <row r="3" spans="1:20" customFormat="1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45"/>
      <c r="J3" s="45"/>
      <c r="K3" s="45"/>
      <c r="L3" s="45"/>
      <c r="M3" s="45"/>
      <c r="N3" s="45"/>
    </row>
    <row r="4" spans="1:20" customFormat="1" ht="10.5" customHeight="1" x14ac:dyDescent="0.2"/>
    <row r="5" spans="1:20" ht="19.5" customHeight="1" x14ac:dyDescent="0.25">
      <c r="A5" s="725" t="s">
        <v>817</v>
      </c>
      <c r="B5" s="837"/>
      <c r="C5" s="837"/>
      <c r="D5" s="837"/>
      <c r="E5" s="837"/>
      <c r="F5" s="837"/>
      <c r="G5" s="837"/>
      <c r="H5" s="837"/>
    </row>
    <row r="7" spans="1:20" s="15" customFormat="1" ht="15.75" hidden="1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20" s="15" customFormat="1" ht="15.75" x14ac:dyDescent="0.25">
      <c r="A8" s="726" t="s">
        <v>160</v>
      </c>
      <c r="B8" s="726"/>
      <c r="C8" s="823" t="s">
        <v>1047</v>
      </c>
      <c r="D8" s="823"/>
      <c r="E8" s="823"/>
      <c r="F8" s="17"/>
      <c r="G8" s="17"/>
      <c r="H8" s="34" t="s">
        <v>28</v>
      </c>
      <c r="I8" s="17"/>
    </row>
    <row r="9" spans="1:20" s="15" customFormat="1" ht="15.75" x14ac:dyDescent="0.25">
      <c r="A9" s="16"/>
      <c r="B9" s="17"/>
      <c r="C9" s="17"/>
      <c r="D9" s="107"/>
      <c r="E9" s="107"/>
      <c r="G9" s="828" t="s">
        <v>1049</v>
      </c>
      <c r="H9" s="828"/>
      <c r="J9" s="107"/>
      <c r="K9" s="107"/>
      <c r="L9" s="107"/>
      <c r="S9" s="132"/>
      <c r="T9" s="130"/>
    </row>
    <row r="10" spans="1:20" s="38" customFormat="1" ht="55.5" customHeight="1" x14ac:dyDescent="0.2">
      <c r="A10" s="40"/>
      <c r="B10" s="5" t="s">
        <v>29</v>
      </c>
      <c r="C10" s="340" t="s">
        <v>854</v>
      </c>
      <c r="D10" s="340" t="s">
        <v>825</v>
      </c>
      <c r="E10" s="5" t="s">
        <v>221</v>
      </c>
      <c r="F10" s="5" t="s">
        <v>222</v>
      </c>
      <c r="G10" s="5" t="s">
        <v>75</v>
      </c>
      <c r="H10" s="656" t="s">
        <v>1071</v>
      </c>
    </row>
    <row r="11" spans="1:20" s="38" customFormat="1" ht="14.25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 x14ac:dyDescent="0.2">
      <c r="A12" s="31" t="s">
        <v>30</v>
      </c>
      <c r="B12" s="31" t="s">
        <v>31</v>
      </c>
      <c r="C12" s="914">
        <v>7.98</v>
      </c>
      <c r="D12" s="915">
        <v>0</v>
      </c>
      <c r="E12" s="915">
        <v>8.8000000000000007</v>
      </c>
      <c r="F12" s="915">
        <v>0</v>
      </c>
      <c r="G12" s="270"/>
      <c r="H12" s="915">
        <f>E12-G13</f>
        <v>2.830000000000001</v>
      </c>
    </row>
    <row r="13" spans="1:20" ht="20.25" customHeight="1" x14ac:dyDescent="0.2">
      <c r="A13" s="20"/>
      <c r="B13" s="20" t="s">
        <v>32</v>
      </c>
      <c r="C13" s="914"/>
      <c r="D13" s="915"/>
      <c r="E13" s="915"/>
      <c r="F13" s="915"/>
      <c r="G13" s="391">
        <v>5.97</v>
      </c>
      <c r="H13" s="914"/>
    </row>
    <row r="14" spans="1:20" ht="17.25" customHeight="1" x14ac:dyDescent="0.2">
      <c r="A14" s="20"/>
      <c r="B14" s="20" t="s">
        <v>187</v>
      </c>
      <c r="C14" s="914"/>
      <c r="D14" s="915"/>
      <c r="E14" s="915"/>
      <c r="F14" s="915"/>
      <c r="G14" s="270"/>
      <c r="H14" s="914"/>
    </row>
    <row r="15" spans="1:20" s="38" customFormat="1" ht="33.75" customHeight="1" x14ac:dyDescent="0.2">
      <c r="A15" s="39"/>
      <c r="B15" s="39" t="s">
        <v>188</v>
      </c>
      <c r="C15" s="914"/>
      <c r="D15" s="915"/>
      <c r="E15" s="915"/>
      <c r="F15" s="915"/>
      <c r="G15" s="531"/>
      <c r="H15" s="914"/>
    </row>
    <row r="16" spans="1:20" s="38" customFormat="1" x14ac:dyDescent="0.2">
      <c r="A16" s="39"/>
      <c r="B16" s="40" t="s">
        <v>33</v>
      </c>
      <c r="C16" s="471">
        <f>SUM(C12)</f>
        <v>7.98</v>
      </c>
      <c r="D16" s="472">
        <f>SUM(D12)</f>
        <v>0</v>
      </c>
      <c r="E16" s="472">
        <f>SUM(E12)</f>
        <v>8.8000000000000007</v>
      </c>
      <c r="F16" s="472">
        <v>0</v>
      </c>
      <c r="G16" s="473">
        <f>SUM(G12:G15)</f>
        <v>5.97</v>
      </c>
      <c r="H16" s="471">
        <f>SUM(H12:H15)</f>
        <v>2.830000000000001</v>
      </c>
    </row>
    <row r="17" spans="1:10" s="38" customFormat="1" ht="40.5" customHeight="1" x14ac:dyDescent="0.2">
      <c r="A17" s="40" t="s">
        <v>34</v>
      </c>
      <c r="B17" s="40" t="s">
        <v>220</v>
      </c>
      <c r="C17" s="913">
        <v>13.46</v>
      </c>
      <c r="D17" s="912">
        <v>0</v>
      </c>
      <c r="E17" s="912">
        <v>13.05</v>
      </c>
      <c r="F17" s="912">
        <v>0</v>
      </c>
      <c r="G17" s="470"/>
      <c r="H17" s="912">
        <f>E25-G25</f>
        <v>-2.8299999999999983</v>
      </c>
    </row>
    <row r="18" spans="1:10" ht="28.5" customHeight="1" x14ac:dyDescent="0.2">
      <c r="A18" s="20"/>
      <c r="B18" s="160" t="s">
        <v>190</v>
      </c>
      <c r="C18" s="913"/>
      <c r="D18" s="912"/>
      <c r="E18" s="912"/>
      <c r="F18" s="912"/>
      <c r="G18" s="568">
        <v>15.29</v>
      </c>
      <c r="H18" s="913"/>
    </row>
    <row r="19" spans="1:10" ht="19.5" customHeight="1" x14ac:dyDescent="0.2">
      <c r="A19" s="20"/>
      <c r="B19" s="39" t="s">
        <v>35</v>
      </c>
      <c r="C19" s="913"/>
      <c r="D19" s="912"/>
      <c r="E19" s="912"/>
      <c r="F19" s="912"/>
      <c r="G19" s="568"/>
      <c r="H19" s="913"/>
    </row>
    <row r="20" spans="1:10" ht="21.75" customHeight="1" x14ac:dyDescent="0.2">
      <c r="A20" s="20"/>
      <c r="B20" s="39" t="s">
        <v>191</v>
      </c>
      <c r="C20" s="913"/>
      <c r="D20" s="912"/>
      <c r="E20" s="912"/>
      <c r="F20" s="912"/>
      <c r="G20" s="568">
        <v>0.18</v>
      </c>
      <c r="H20" s="913"/>
    </row>
    <row r="21" spans="1:10" s="38" customFormat="1" ht="27.75" customHeight="1" x14ac:dyDescent="0.2">
      <c r="A21" s="39"/>
      <c r="B21" s="39" t="s">
        <v>36</v>
      </c>
      <c r="C21" s="913"/>
      <c r="D21" s="912"/>
      <c r="E21" s="912"/>
      <c r="F21" s="912"/>
      <c r="G21" s="567">
        <v>0.32</v>
      </c>
      <c r="H21" s="913"/>
    </row>
    <row r="22" spans="1:10" s="38" customFormat="1" ht="19.5" customHeight="1" x14ac:dyDescent="0.2">
      <c r="A22" s="39"/>
      <c r="B22" s="39" t="s">
        <v>189</v>
      </c>
      <c r="C22" s="913"/>
      <c r="D22" s="912"/>
      <c r="E22" s="912"/>
      <c r="F22" s="912"/>
      <c r="G22" s="567"/>
      <c r="H22" s="913"/>
    </row>
    <row r="23" spans="1:10" s="38" customFormat="1" ht="27.75" customHeight="1" x14ac:dyDescent="0.2">
      <c r="A23" s="39"/>
      <c r="B23" s="39" t="s">
        <v>192</v>
      </c>
      <c r="C23" s="913"/>
      <c r="D23" s="912"/>
      <c r="E23" s="912"/>
      <c r="F23" s="912"/>
      <c r="G23" s="567">
        <v>0.03</v>
      </c>
      <c r="H23" s="913"/>
    </row>
    <row r="24" spans="1:10" s="38" customFormat="1" ht="18.75" customHeight="1" x14ac:dyDescent="0.2">
      <c r="A24" s="40"/>
      <c r="B24" s="39" t="s">
        <v>193</v>
      </c>
      <c r="C24" s="913"/>
      <c r="D24" s="912"/>
      <c r="E24" s="912"/>
      <c r="F24" s="912"/>
      <c r="G24" s="567">
        <v>0.06</v>
      </c>
      <c r="H24" s="913"/>
    </row>
    <row r="25" spans="1:10" s="38" customFormat="1" ht="19.5" customHeight="1" x14ac:dyDescent="0.2">
      <c r="A25" s="40"/>
      <c r="B25" s="40" t="s">
        <v>33</v>
      </c>
      <c r="C25" s="471">
        <f>SUM(C17)</f>
        <v>13.46</v>
      </c>
      <c r="D25" s="472">
        <f>SUM(D17)</f>
        <v>0</v>
      </c>
      <c r="E25" s="472">
        <f>SUM(E17)</f>
        <v>13.05</v>
      </c>
      <c r="F25" s="472">
        <v>0</v>
      </c>
      <c r="G25" s="473">
        <f>SUM(G18:G24)</f>
        <v>15.879999999999999</v>
      </c>
      <c r="H25" s="472">
        <f>SUM(H17)</f>
        <v>-2.8299999999999983</v>
      </c>
    </row>
    <row r="26" spans="1:10" x14ac:dyDescent="0.2">
      <c r="A26" s="20"/>
      <c r="B26" s="31" t="s">
        <v>37</v>
      </c>
      <c r="C26" s="515">
        <f>C25+C16</f>
        <v>21.44</v>
      </c>
      <c r="D26" s="532">
        <f>D25+D16</f>
        <v>0</v>
      </c>
      <c r="E26" s="532">
        <f>E25+E16</f>
        <v>21.85</v>
      </c>
      <c r="F26" s="532">
        <v>0</v>
      </c>
      <c r="G26" s="532">
        <f>G25+G16</f>
        <v>21.849999999999998</v>
      </c>
      <c r="H26" s="532">
        <f>H25+H16</f>
        <v>0</v>
      </c>
    </row>
    <row r="27" spans="1:10" s="38" customFormat="1" ht="15.75" customHeight="1" x14ac:dyDescent="0.2"/>
    <row r="28" spans="1:10" s="38" customFormat="1" ht="15.75" customHeight="1" x14ac:dyDescent="0.2"/>
    <row r="29" spans="1:10" ht="13.15" customHeight="1" x14ac:dyDescent="0.2">
      <c r="B29" s="16" t="s">
        <v>12</v>
      </c>
      <c r="C29" s="16"/>
      <c r="D29" s="16"/>
      <c r="E29" s="16"/>
      <c r="F29" s="16"/>
      <c r="G29" s="751" t="s">
        <v>13</v>
      </c>
      <c r="H29" s="751"/>
    </row>
    <row r="30" spans="1:10" ht="13.9" customHeight="1" x14ac:dyDescent="0.2">
      <c r="B30" s="754" t="s">
        <v>14</v>
      </c>
      <c r="C30" s="754"/>
      <c r="D30" s="754"/>
      <c r="E30" s="754"/>
      <c r="F30" s="754"/>
      <c r="G30" s="754"/>
      <c r="H30" s="754"/>
    </row>
    <row r="31" spans="1:10" ht="12.6" customHeight="1" x14ac:dyDescent="0.2">
      <c r="B31" s="754" t="s">
        <v>1050</v>
      </c>
      <c r="C31" s="754"/>
      <c r="D31" s="754"/>
      <c r="E31" s="754"/>
      <c r="F31" s="754"/>
      <c r="G31" s="754"/>
      <c r="H31" s="754"/>
    </row>
    <row r="32" spans="1:10" x14ac:dyDescent="0.2">
      <c r="B32" s="16"/>
      <c r="C32" s="16"/>
      <c r="D32" s="16"/>
      <c r="E32" s="16"/>
      <c r="F32" s="16"/>
      <c r="G32" s="726" t="s">
        <v>86</v>
      </c>
      <c r="H32" s="726"/>
      <c r="I32" s="726"/>
      <c r="J32" s="726"/>
    </row>
  </sheetData>
  <mergeCells count="20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G9:H9"/>
    <mergeCell ref="C8:E8"/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13"/>
  <sheetViews>
    <sheetView view="pageBreakPreview" zoomScale="90" zoomScaleSheetLayoutView="90" workbookViewId="0">
      <selection activeCell="E27" sqref="E27"/>
    </sheetView>
  </sheetViews>
  <sheetFormatPr defaultRowHeight="12.75" x14ac:dyDescent="0.2"/>
  <sheetData>
    <row r="2" spans="2:8" x14ac:dyDescent="0.2">
      <c r="B2" s="16"/>
    </row>
    <row r="4" spans="2:8" ht="12.75" customHeight="1" x14ac:dyDescent="0.2">
      <c r="B4" s="696"/>
      <c r="C4" s="696"/>
      <c r="D4" s="696"/>
      <c r="E4" s="696"/>
      <c r="F4" s="696"/>
      <c r="G4" s="696"/>
      <c r="H4" s="696"/>
    </row>
    <row r="5" spans="2:8" ht="12.75" customHeight="1" x14ac:dyDescent="0.2">
      <c r="B5" s="696"/>
      <c r="C5" s="696"/>
      <c r="D5" s="696"/>
      <c r="E5" s="696"/>
      <c r="F5" s="696"/>
      <c r="G5" s="696"/>
      <c r="H5" s="696"/>
    </row>
    <row r="6" spans="2:8" ht="12.75" customHeight="1" x14ac:dyDescent="0.2">
      <c r="B6" s="696"/>
      <c r="C6" s="696"/>
      <c r="D6" s="696"/>
      <c r="E6" s="696"/>
      <c r="F6" s="696"/>
      <c r="G6" s="696"/>
      <c r="H6" s="696"/>
    </row>
    <row r="7" spans="2:8" ht="12.75" customHeight="1" x14ac:dyDescent="0.2">
      <c r="B7" s="696"/>
      <c r="C7" s="696"/>
      <c r="D7" s="696"/>
      <c r="E7" s="696"/>
      <c r="F7" s="696"/>
      <c r="G7" s="696"/>
      <c r="H7" s="696"/>
    </row>
    <row r="8" spans="2:8" ht="12.75" customHeight="1" x14ac:dyDescent="0.2">
      <c r="B8" s="696"/>
      <c r="C8" s="696"/>
      <c r="D8" s="696"/>
      <c r="E8" s="696"/>
      <c r="F8" s="696"/>
      <c r="G8" s="696"/>
      <c r="H8" s="696"/>
    </row>
    <row r="9" spans="2:8" ht="12.75" customHeight="1" x14ac:dyDescent="0.2">
      <c r="B9" s="696"/>
      <c r="C9" s="696"/>
      <c r="D9" s="696"/>
      <c r="E9" s="696"/>
      <c r="F9" s="696"/>
      <c r="G9" s="696"/>
      <c r="H9" s="696"/>
    </row>
    <row r="10" spans="2:8" ht="12.75" customHeight="1" x14ac:dyDescent="0.2">
      <c r="B10" s="696"/>
      <c r="C10" s="696"/>
      <c r="D10" s="696"/>
      <c r="E10" s="696"/>
      <c r="F10" s="696"/>
      <c r="G10" s="696"/>
      <c r="H10" s="696"/>
    </row>
    <row r="11" spans="2:8" ht="12.75" customHeight="1" x14ac:dyDescent="0.2">
      <c r="B11" s="696"/>
      <c r="C11" s="696"/>
      <c r="D11" s="696"/>
      <c r="E11" s="696"/>
      <c r="F11" s="696"/>
      <c r="G11" s="696"/>
      <c r="H11" s="696"/>
    </row>
    <row r="12" spans="2:8" ht="12.75" customHeight="1" x14ac:dyDescent="0.2">
      <c r="B12" s="696"/>
      <c r="C12" s="696"/>
      <c r="D12" s="696"/>
      <c r="E12" s="696"/>
      <c r="F12" s="696"/>
      <c r="G12" s="696"/>
      <c r="H12" s="696"/>
    </row>
    <row r="13" spans="2:8" ht="12.75" customHeight="1" x14ac:dyDescent="0.2">
      <c r="B13" s="696"/>
      <c r="C13" s="696"/>
      <c r="D13" s="696"/>
      <c r="E13" s="696"/>
      <c r="F13" s="696"/>
      <c r="G13" s="696"/>
      <c r="H13" s="696"/>
    </row>
  </sheetData>
  <mergeCells count="1">
    <mergeCell ref="B4:H13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R26"/>
  <sheetViews>
    <sheetView zoomScaleSheetLayoutView="85" workbookViewId="0">
      <selection activeCell="K26" sqref="K26"/>
    </sheetView>
  </sheetViews>
  <sheetFormatPr defaultRowHeight="12.75" x14ac:dyDescent="0.2"/>
  <cols>
    <col min="1" max="1" width="9.140625" style="17"/>
    <col min="2" max="2" width="19.28515625" style="17" customWidth="1"/>
    <col min="3" max="3" width="28.42578125" style="17" customWidth="1"/>
    <col min="4" max="4" width="27.7109375" style="17" customWidth="1"/>
    <col min="5" max="5" width="30.28515625" style="17" customWidth="1"/>
    <col min="6" max="16384" width="9.140625" style="17"/>
  </cols>
  <sheetData>
    <row r="1" spans="1:18" customFormat="1" ht="15" x14ac:dyDescent="0.2">
      <c r="E1" s="42" t="s">
        <v>505</v>
      </c>
      <c r="F1" s="44"/>
    </row>
    <row r="2" spans="1:18" customFormat="1" ht="15" x14ac:dyDescent="0.2">
      <c r="D2" s="46" t="s">
        <v>0</v>
      </c>
      <c r="E2" s="46"/>
      <c r="F2" s="46"/>
    </row>
    <row r="3" spans="1:18" customFormat="1" ht="20.25" x14ac:dyDescent="0.3">
      <c r="B3" s="170"/>
      <c r="C3" s="724" t="s">
        <v>744</v>
      </c>
      <c r="D3" s="724"/>
      <c r="E3" s="724"/>
      <c r="F3" s="45"/>
    </row>
    <row r="4" spans="1:18" customFormat="1" ht="10.5" customHeight="1" x14ac:dyDescent="0.2"/>
    <row r="5" spans="1:18" ht="30.75" customHeight="1" x14ac:dyDescent="0.2">
      <c r="A5" s="911" t="s">
        <v>818</v>
      </c>
      <c r="B5" s="911"/>
      <c r="C5" s="911"/>
      <c r="D5" s="911"/>
      <c r="E5" s="911"/>
    </row>
    <row r="7" spans="1:18" ht="0.75" customHeight="1" x14ac:dyDescent="0.2"/>
    <row r="8" spans="1:18" x14ac:dyDescent="0.2">
      <c r="A8" s="16" t="s">
        <v>27</v>
      </c>
      <c r="B8" s="823" t="s">
        <v>1047</v>
      </c>
      <c r="C8" s="823"/>
    </row>
    <row r="9" spans="1:18" x14ac:dyDescent="0.2">
      <c r="D9" s="830" t="s">
        <v>1049</v>
      </c>
      <c r="E9" s="830"/>
      <c r="Q9" s="20"/>
      <c r="R9" s="23"/>
    </row>
    <row r="10" spans="1:18" ht="26.25" customHeight="1" x14ac:dyDescent="0.2">
      <c r="A10" s="720" t="s">
        <v>2</v>
      </c>
      <c r="B10" s="720" t="s">
        <v>3</v>
      </c>
      <c r="C10" s="916" t="s">
        <v>501</v>
      </c>
      <c r="D10" s="917"/>
      <c r="E10" s="918"/>
      <c r="Q10" s="23"/>
      <c r="R10" s="23"/>
    </row>
    <row r="11" spans="1:18" ht="56.25" customHeight="1" x14ac:dyDescent="0.2">
      <c r="A11" s="720"/>
      <c r="B11" s="720"/>
      <c r="C11" s="5" t="s">
        <v>503</v>
      </c>
      <c r="D11" s="5" t="s">
        <v>504</v>
      </c>
      <c r="E11" s="5" t="s">
        <v>502</v>
      </c>
    </row>
    <row r="12" spans="1:18" s="121" customFormat="1" ht="15.75" customHeight="1" x14ac:dyDescent="0.2">
      <c r="A12" s="69">
        <v>1</v>
      </c>
      <c r="B12" s="68">
        <v>2</v>
      </c>
      <c r="C12" s="69">
        <v>3</v>
      </c>
      <c r="D12" s="68">
        <v>4</v>
      </c>
      <c r="E12" s="69">
        <v>5</v>
      </c>
    </row>
    <row r="13" spans="1:18" x14ac:dyDescent="0.2">
      <c r="A13" s="19">
        <v>1</v>
      </c>
      <c r="B13" s="166" t="s">
        <v>891</v>
      </c>
      <c r="C13" s="166">
        <v>0</v>
      </c>
      <c r="D13" s="166">
        <v>0</v>
      </c>
      <c r="E13" s="166">
        <v>63</v>
      </c>
    </row>
    <row r="14" spans="1:18" ht="74.25" hidden="1" customHeight="1" x14ac:dyDescent="0.2">
      <c r="A14" s="19">
        <v>2</v>
      </c>
      <c r="B14" s="20"/>
      <c r="C14" s="20"/>
      <c r="D14" s="20"/>
      <c r="E14" s="20"/>
    </row>
    <row r="15" spans="1:18" ht="12" customHeight="1" x14ac:dyDescent="0.2">
      <c r="A15" s="19">
        <v>2</v>
      </c>
      <c r="B15" s="348" t="s">
        <v>890</v>
      </c>
      <c r="C15" s="348">
        <v>0</v>
      </c>
      <c r="D15" s="348">
        <v>0</v>
      </c>
      <c r="E15" s="348">
        <v>26</v>
      </c>
    </row>
    <row r="16" spans="1:18" x14ac:dyDescent="0.2">
      <c r="A16" s="19">
        <v>3</v>
      </c>
      <c r="B16" s="348" t="s">
        <v>892</v>
      </c>
      <c r="C16" s="348">
        <v>1</v>
      </c>
      <c r="D16" s="348">
        <v>2</v>
      </c>
      <c r="E16" s="348">
        <v>280</v>
      </c>
    </row>
    <row r="17" spans="1:8" ht="15.75" customHeight="1" x14ac:dyDescent="0.2">
      <c r="A17" s="565">
        <v>4</v>
      </c>
      <c r="B17" s="20"/>
      <c r="D17" s="20"/>
      <c r="E17" s="20"/>
    </row>
    <row r="18" spans="1:8" ht="12.75" customHeight="1" x14ac:dyDescent="0.2">
      <c r="A18" s="19">
        <v>5</v>
      </c>
      <c r="B18" s="20"/>
      <c r="C18" s="20"/>
      <c r="D18" s="20"/>
      <c r="E18" s="20"/>
    </row>
    <row r="19" spans="1:8" x14ac:dyDescent="0.2">
      <c r="A19" s="21" t="s">
        <v>7</v>
      </c>
      <c r="B19" s="20"/>
      <c r="C19" s="20"/>
      <c r="D19" s="20"/>
      <c r="E19" s="20"/>
    </row>
    <row r="20" spans="1:8" x14ac:dyDescent="0.2">
      <c r="A20" s="3" t="s">
        <v>18</v>
      </c>
      <c r="B20" s="20"/>
      <c r="C20" s="351">
        <f>SUM(C13:C19)</f>
        <v>1</v>
      </c>
      <c r="D20" s="351">
        <f>SUM(D13:D19)</f>
        <v>2</v>
      </c>
      <c r="E20" s="351">
        <f>SUM(E13:E19)</f>
        <v>369</v>
      </c>
    </row>
    <row r="21" spans="1:8" x14ac:dyDescent="0.2">
      <c r="E21" s="32"/>
    </row>
    <row r="22" spans="1:8" x14ac:dyDescent="0.2">
      <c r="E22" s="13"/>
    </row>
    <row r="23" spans="1:8" x14ac:dyDescent="0.2">
      <c r="A23" s="37" t="s">
        <v>12</v>
      </c>
      <c r="E23" s="37" t="s">
        <v>13</v>
      </c>
      <c r="F23" s="134"/>
    </row>
    <row r="24" spans="1:8" ht="12.75" customHeight="1" x14ac:dyDescent="0.2">
      <c r="D24" s="751" t="s">
        <v>14</v>
      </c>
      <c r="E24" s="751"/>
    </row>
    <row r="25" spans="1:8" ht="12.75" customHeight="1" x14ac:dyDescent="0.2">
      <c r="D25" s="751" t="s">
        <v>1050</v>
      </c>
      <c r="E25" s="751"/>
    </row>
    <row r="26" spans="1:8" x14ac:dyDescent="0.2">
      <c r="E26" s="16" t="s">
        <v>706</v>
      </c>
      <c r="F26" s="726"/>
      <c r="G26" s="726"/>
      <c r="H26" s="726"/>
    </row>
  </sheetData>
  <mergeCells count="10">
    <mergeCell ref="C3:E3"/>
    <mergeCell ref="A5:E5"/>
    <mergeCell ref="F26:H26"/>
    <mergeCell ref="C10:E10"/>
    <mergeCell ref="D9:E9"/>
    <mergeCell ref="B10:B11"/>
    <mergeCell ref="A10:A11"/>
    <mergeCell ref="D24:E24"/>
    <mergeCell ref="D25:E25"/>
    <mergeCell ref="B8:C8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24"/>
  <sheetViews>
    <sheetView view="pageBreakPreview" topLeftCell="A10" zoomScale="110" zoomScaleSheetLayoutView="110" workbookViewId="0">
      <selection activeCell="D18" sqref="D18"/>
    </sheetView>
  </sheetViews>
  <sheetFormatPr defaultRowHeight="12.75" x14ac:dyDescent="0.2"/>
  <cols>
    <col min="1" max="1" width="8.28515625" customWidth="1"/>
    <col min="2" max="2" width="10.5703125" customWidth="1"/>
    <col min="3" max="3" width="14.28515625" customWidth="1"/>
    <col min="4" max="4" width="13.5703125" customWidth="1"/>
    <col min="5" max="6" width="12.85546875" customWidth="1"/>
    <col min="7" max="7" width="15.28515625" customWidth="1"/>
    <col min="8" max="8" width="15.42578125" customWidth="1"/>
    <col min="9" max="9" width="13.28515625" customWidth="1"/>
  </cols>
  <sheetData>
    <row r="1" spans="1:10" ht="18" x14ac:dyDescent="0.35">
      <c r="H1" s="919" t="s">
        <v>665</v>
      </c>
      <c r="I1" s="919"/>
    </row>
    <row r="2" spans="1:10" ht="18" x14ac:dyDescent="0.35">
      <c r="C2" s="825" t="s">
        <v>0</v>
      </c>
      <c r="D2" s="825"/>
      <c r="E2" s="825"/>
      <c r="F2" s="825"/>
      <c r="G2" s="825"/>
      <c r="H2" s="249"/>
      <c r="I2" s="224"/>
      <c r="J2" s="224"/>
    </row>
    <row r="3" spans="1:10" ht="21" x14ac:dyDescent="0.35">
      <c r="B3" s="826" t="s">
        <v>744</v>
      </c>
      <c r="C3" s="826"/>
      <c r="D3" s="826"/>
      <c r="E3" s="826"/>
      <c r="F3" s="826"/>
      <c r="G3" s="826"/>
      <c r="H3" s="225"/>
      <c r="I3" s="225"/>
      <c r="J3" s="225"/>
    </row>
    <row r="4" spans="1:10" ht="21" x14ac:dyDescent="0.35">
      <c r="C4" s="191"/>
      <c r="D4" s="191"/>
      <c r="E4" s="191"/>
      <c r="F4" s="191"/>
      <c r="G4" s="191"/>
      <c r="H4" s="191"/>
      <c r="I4" s="225"/>
      <c r="J4" s="225"/>
    </row>
    <row r="5" spans="1:10" ht="20.25" customHeight="1" x14ac:dyDescent="0.2">
      <c r="C5" s="920" t="s">
        <v>819</v>
      </c>
      <c r="D5" s="920"/>
      <c r="E5" s="920"/>
      <c r="F5" s="920"/>
      <c r="G5" s="920"/>
      <c r="H5" s="920"/>
    </row>
    <row r="6" spans="1:10" ht="20.25" customHeight="1" x14ac:dyDescent="0.2">
      <c r="A6" t="s">
        <v>161</v>
      </c>
      <c r="C6" s="639" t="s">
        <v>1047</v>
      </c>
      <c r="D6" s="639"/>
      <c r="E6" s="229"/>
      <c r="F6" s="229"/>
      <c r="G6" s="828" t="s">
        <v>1049</v>
      </c>
      <c r="H6" s="828"/>
      <c r="I6" s="828"/>
    </row>
    <row r="7" spans="1:10" ht="15" customHeight="1" x14ac:dyDescent="0.2">
      <c r="A7" s="921" t="s">
        <v>76</v>
      </c>
      <c r="B7" s="921" t="s">
        <v>38</v>
      </c>
      <c r="C7" s="921" t="s">
        <v>409</v>
      </c>
      <c r="D7" s="921" t="s">
        <v>389</v>
      </c>
      <c r="E7" s="921" t="s">
        <v>388</v>
      </c>
      <c r="F7" s="921"/>
      <c r="G7" s="921"/>
      <c r="H7" s="921" t="s">
        <v>730</v>
      </c>
      <c r="I7" s="922" t="s">
        <v>413</v>
      </c>
    </row>
    <row r="8" spans="1:10" ht="12.75" customHeight="1" x14ac:dyDescent="0.2">
      <c r="A8" s="921"/>
      <c r="B8" s="921"/>
      <c r="C8" s="921"/>
      <c r="D8" s="921"/>
      <c r="E8" s="921" t="s">
        <v>410</v>
      </c>
      <c r="F8" s="922" t="s">
        <v>411</v>
      </c>
      <c r="G8" s="921" t="s">
        <v>412</v>
      </c>
      <c r="H8" s="921"/>
      <c r="I8" s="923"/>
    </row>
    <row r="9" spans="1:10" ht="20.25" customHeight="1" x14ac:dyDescent="0.2">
      <c r="A9" s="921"/>
      <c r="B9" s="921"/>
      <c r="C9" s="921"/>
      <c r="D9" s="921"/>
      <c r="E9" s="921"/>
      <c r="F9" s="923"/>
      <c r="G9" s="921"/>
      <c r="H9" s="921"/>
      <c r="I9" s="923"/>
    </row>
    <row r="10" spans="1:10" ht="63.75" customHeight="1" x14ac:dyDescent="0.2">
      <c r="A10" s="921"/>
      <c r="B10" s="921"/>
      <c r="C10" s="921"/>
      <c r="D10" s="921"/>
      <c r="E10" s="921"/>
      <c r="F10" s="924"/>
      <c r="G10" s="921"/>
      <c r="H10" s="921"/>
      <c r="I10" s="924"/>
    </row>
    <row r="11" spans="1:10" ht="15" x14ac:dyDescent="0.25">
      <c r="A11" s="231">
        <v>1</v>
      </c>
      <c r="B11" s="231">
        <v>2</v>
      </c>
      <c r="C11" s="232">
        <v>3</v>
      </c>
      <c r="D11" s="231">
        <v>4</v>
      </c>
      <c r="E11" s="231">
        <v>5</v>
      </c>
      <c r="F11" s="232">
        <v>6</v>
      </c>
      <c r="G11" s="231">
        <v>7</v>
      </c>
      <c r="H11" s="231">
        <v>8</v>
      </c>
      <c r="I11" s="232">
        <v>9</v>
      </c>
    </row>
    <row r="12" spans="1:10" ht="15" x14ac:dyDescent="0.25">
      <c r="A12" s="290">
        <v>1</v>
      </c>
      <c r="B12" s="433" t="s">
        <v>891</v>
      </c>
      <c r="C12" s="434" t="s">
        <v>902</v>
      </c>
      <c r="D12" s="435">
        <v>62</v>
      </c>
      <c r="E12" s="435">
        <v>10</v>
      </c>
      <c r="F12" s="434">
        <v>52</v>
      </c>
      <c r="G12" s="435">
        <v>0</v>
      </c>
      <c r="H12" s="434" t="s">
        <v>7</v>
      </c>
      <c r="I12" s="433">
        <v>6630</v>
      </c>
    </row>
    <row r="13" spans="1:10" ht="25.5" x14ac:dyDescent="0.25">
      <c r="A13" s="290">
        <v>2</v>
      </c>
      <c r="B13" s="437" t="s">
        <v>890</v>
      </c>
      <c r="C13" s="434" t="s">
        <v>903</v>
      </c>
      <c r="D13" s="438">
        <v>10</v>
      </c>
      <c r="E13" s="434">
        <v>0</v>
      </c>
      <c r="F13" s="438">
        <v>10</v>
      </c>
      <c r="G13" s="439">
        <v>0</v>
      </c>
      <c r="H13" s="440">
        <v>0</v>
      </c>
      <c r="I13" s="441" t="s">
        <v>354</v>
      </c>
    </row>
    <row r="14" spans="1:10" ht="15" x14ac:dyDescent="0.25">
      <c r="A14" s="290">
        <v>3</v>
      </c>
      <c r="B14" s="436" t="s">
        <v>892</v>
      </c>
      <c r="C14" s="434" t="s">
        <v>7</v>
      </c>
      <c r="D14" s="435">
        <v>0</v>
      </c>
      <c r="E14" s="435">
        <v>0</v>
      </c>
      <c r="F14" s="434">
        <v>0</v>
      </c>
      <c r="G14" s="435">
        <v>0</v>
      </c>
      <c r="H14" s="434">
        <v>0</v>
      </c>
      <c r="I14" s="433">
        <v>0</v>
      </c>
    </row>
    <row r="15" spans="1:10" ht="15" x14ac:dyDescent="0.25">
      <c r="A15" s="290">
        <v>4</v>
      </c>
      <c r="B15" s="290"/>
      <c r="C15" s="288"/>
      <c r="D15" s="289"/>
      <c r="E15" s="289"/>
      <c r="F15" s="288"/>
      <c r="G15" s="289"/>
      <c r="H15" s="288"/>
      <c r="I15" s="231"/>
    </row>
    <row r="16" spans="1:10" ht="15" x14ac:dyDescent="0.25">
      <c r="A16" s="290">
        <v>5</v>
      </c>
      <c r="B16" s="290"/>
      <c r="C16" s="288"/>
      <c r="D16" s="289"/>
      <c r="E16" s="289"/>
      <c r="F16" s="288"/>
      <c r="G16" s="289"/>
      <c r="H16" s="288"/>
      <c r="I16" s="231"/>
    </row>
    <row r="17" spans="1:9" x14ac:dyDescent="0.2">
      <c r="A17" s="19" t="s">
        <v>7</v>
      </c>
      <c r="B17" s="9"/>
      <c r="C17" s="9"/>
      <c r="D17" s="9"/>
      <c r="E17" s="9"/>
      <c r="F17" s="9"/>
      <c r="G17" s="9"/>
      <c r="H17" s="9"/>
      <c r="I17" s="9"/>
    </row>
    <row r="18" spans="1:9" x14ac:dyDescent="0.2">
      <c r="A18" s="31" t="s">
        <v>18</v>
      </c>
      <c r="B18" s="9"/>
      <c r="C18" s="9"/>
      <c r="D18" s="351">
        <f>SUM(D12:D17)</f>
        <v>72</v>
      </c>
      <c r="E18" s="351">
        <f>SUM(E12:E17)</f>
        <v>10</v>
      </c>
      <c r="F18" s="351">
        <f>SUM(F12:F17)</f>
        <v>62</v>
      </c>
      <c r="G18" s="351">
        <f>SUM(G12:G17)</f>
        <v>0</v>
      </c>
      <c r="H18" s="351">
        <f>SUM(H12:H17)</f>
        <v>0</v>
      </c>
      <c r="I18" s="351">
        <v>6630</v>
      </c>
    </row>
    <row r="19" spans="1:9" x14ac:dyDescent="0.2">
      <c r="A19" s="32"/>
      <c r="B19" s="14"/>
      <c r="C19" s="14"/>
      <c r="D19" s="13"/>
      <c r="E19" s="13"/>
      <c r="F19" s="13"/>
      <c r="G19" s="13"/>
      <c r="H19" s="13"/>
      <c r="I19" s="13"/>
    </row>
    <row r="20" spans="1:9" x14ac:dyDescent="0.2">
      <c r="D20">
        <v>368</v>
      </c>
      <c r="E20" s="680">
        <f>+D18/D20</f>
        <v>0.19565217391304349</v>
      </c>
    </row>
    <row r="21" spans="1:9" x14ac:dyDescent="0.2">
      <c r="A21" s="199"/>
      <c r="B21" s="199"/>
      <c r="C21" s="199"/>
      <c r="D21" s="199"/>
      <c r="G21" s="200" t="s">
        <v>13</v>
      </c>
    </row>
    <row r="22" spans="1:9" ht="15" customHeight="1" x14ac:dyDescent="0.2">
      <c r="A22" s="199"/>
      <c r="B22" s="199"/>
      <c r="C22" s="199"/>
      <c r="D22" s="199"/>
      <c r="F22" s="925" t="s">
        <v>14</v>
      </c>
      <c r="G22" s="925"/>
      <c r="H22" s="925"/>
    </row>
    <row r="23" spans="1:9" ht="15" customHeight="1" x14ac:dyDescent="0.2">
      <c r="A23" s="199"/>
      <c r="B23" s="199"/>
      <c r="C23" s="199"/>
      <c r="D23" s="199"/>
      <c r="F23" s="925" t="s">
        <v>1053</v>
      </c>
      <c r="G23" s="925"/>
      <c r="H23" s="925"/>
      <c r="I23" s="925"/>
    </row>
    <row r="24" spans="1:9" x14ac:dyDescent="0.2">
      <c r="A24" s="199" t="s">
        <v>12</v>
      </c>
      <c r="C24" s="199"/>
      <c r="D24" s="199"/>
      <c r="G24" s="201" t="s">
        <v>86</v>
      </c>
    </row>
  </sheetData>
  <mergeCells count="17">
    <mergeCell ref="F22:H22"/>
    <mergeCell ref="F23:I23"/>
    <mergeCell ref="A7:A10"/>
    <mergeCell ref="G8:G10"/>
    <mergeCell ref="H7:H10"/>
    <mergeCell ref="B7:B10"/>
    <mergeCell ref="C7:C10"/>
    <mergeCell ref="E7:G7"/>
    <mergeCell ref="H1:I1"/>
    <mergeCell ref="C5:H5"/>
    <mergeCell ref="D7:D10"/>
    <mergeCell ref="C2:G2"/>
    <mergeCell ref="B3:G3"/>
    <mergeCell ref="I7:I10"/>
    <mergeCell ref="E8:E10"/>
    <mergeCell ref="F8:F10"/>
    <mergeCell ref="G6:I6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J21"/>
  <sheetViews>
    <sheetView view="pageBreakPreview" zoomScale="120" zoomScaleSheetLayoutView="120" workbookViewId="0">
      <selection activeCell="H5" sqref="H5:J5"/>
    </sheetView>
  </sheetViews>
  <sheetFormatPr defaultRowHeight="12.75" x14ac:dyDescent="0.2"/>
  <cols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0" ht="18" x14ac:dyDescent="0.35">
      <c r="A1" s="825" t="s">
        <v>0</v>
      </c>
      <c r="B1" s="825"/>
      <c r="C1" s="825"/>
      <c r="D1" s="825"/>
      <c r="E1" s="825"/>
      <c r="F1" s="825"/>
      <c r="G1" s="825"/>
      <c r="H1" s="825"/>
      <c r="I1" s="224"/>
      <c r="J1" s="296" t="s">
        <v>545</v>
      </c>
    </row>
    <row r="2" spans="1:10" ht="21" x14ac:dyDescent="0.35">
      <c r="A2" s="826" t="s">
        <v>744</v>
      </c>
      <c r="B2" s="826"/>
      <c r="C2" s="826"/>
      <c r="D2" s="826"/>
      <c r="E2" s="826"/>
      <c r="F2" s="826"/>
      <c r="G2" s="826"/>
      <c r="H2" s="826"/>
      <c r="I2" s="826"/>
      <c r="J2" s="826"/>
    </row>
    <row r="3" spans="1:10" ht="15" x14ac:dyDescent="0.3">
      <c r="A3" s="192"/>
      <c r="B3" s="192"/>
      <c r="C3" s="192"/>
      <c r="D3" s="192"/>
      <c r="E3" s="192"/>
      <c r="F3" s="192"/>
      <c r="G3" s="192"/>
      <c r="H3" s="192"/>
      <c r="I3" s="192"/>
    </row>
    <row r="4" spans="1:10" ht="18" x14ac:dyDescent="0.35">
      <c r="A4" s="825" t="s">
        <v>544</v>
      </c>
      <c r="B4" s="825"/>
      <c r="C4" s="825"/>
      <c r="D4" s="825"/>
      <c r="E4" s="825"/>
      <c r="F4" s="825"/>
      <c r="G4" s="825"/>
      <c r="H4" s="825"/>
      <c r="I4" s="825"/>
    </row>
    <row r="5" spans="1:10" ht="15" x14ac:dyDescent="0.3">
      <c r="A5" s="193" t="s">
        <v>251</v>
      </c>
      <c r="B5" s="193"/>
      <c r="C5" s="926" t="s">
        <v>1047</v>
      </c>
      <c r="D5" s="926"/>
      <c r="E5" s="926"/>
      <c r="F5" s="926"/>
      <c r="G5" s="193"/>
      <c r="H5" s="933" t="s">
        <v>1049</v>
      </c>
      <c r="I5" s="933"/>
      <c r="J5" s="933"/>
    </row>
    <row r="6" spans="1:10" ht="25.5" customHeight="1" x14ac:dyDescent="0.2">
      <c r="A6" s="929" t="s">
        <v>2</v>
      </c>
      <c r="B6" s="929" t="s">
        <v>390</v>
      </c>
      <c r="C6" s="720" t="s">
        <v>391</v>
      </c>
      <c r="D6" s="720"/>
      <c r="E6" s="720"/>
      <c r="F6" s="930" t="s">
        <v>394</v>
      </c>
      <c r="G6" s="931"/>
      <c r="H6" s="931"/>
      <c r="I6" s="932"/>
      <c r="J6" s="927" t="s">
        <v>398</v>
      </c>
    </row>
    <row r="7" spans="1:10" ht="63" customHeight="1" x14ac:dyDescent="0.2">
      <c r="A7" s="929"/>
      <c r="B7" s="929"/>
      <c r="C7" s="5" t="s">
        <v>104</v>
      </c>
      <c r="D7" s="5" t="s">
        <v>392</v>
      </c>
      <c r="E7" s="5" t="s">
        <v>393</v>
      </c>
      <c r="F7" s="227" t="s">
        <v>395</v>
      </c>
      <c r="G7" s="227" t="s">
        <v>396</v>
      </c>
      <c r="H7" s="227" t="s">
        <v>397</v>
      </c>
      <c r="I7" s="227" t="s">
        <v>49</v>
      </c>
      <c r="J7" s="928"/>
    </row>
    <row r="8" spans="1:10" ht="15" x14ac:dyDescent="0.2">
      <c r="A8" s="196" t="s">
        <v>258</v>
      </c>
      <c r="B8" s="196" t="s">
        <v>259</v>
      </c>
      <c r="C8" s="196" t="s">
        <v>260</v>
      </c>
      <c r="D8" s="196" t="s">
        <v>261</v>
      </c>
      <c r="E8" s="196" t="s">
        <v>262</v>
      </c>
      <c r="F8" s="196" t="s">
        <v>265</v>
      </c>
      <c r="G8" s="196" t="s">
        <v>284</v>
      </c>
      <c r="H8" s="196" t="s">
        <v>285</v>
      </c>
      <c r="I8" s="196" t="s">
        <v>286</v>
      </c>
      <c r="J8" s="196" t="s">
        <v>314</v>
      </c>
    </row>
    <row r="9" spans="1:10" ht="60" x14ac:dyDescent="0.2">
      <c r="A9" s="444">
        <v>1</v>
      </c>
      <c r="B9" s="442">
        <v>3</v>
      </c>
      <c r="C9" s="442">
        <v>0</v>
      </c>
      <c r="D9" s="442">
        <v>4</v>
      </c>
      <c r="E9" s="442">
        <v>342</v>
      </c>
      <c r="F9" s="442">
        <v>2</v>
      </c>
      <c r="G9" s="442">
        <v>1</v>
      </c>
      <c r="H9" s="443" t="s">
        <v>904</v>
      </c>
      <c r="I9" s="443" t="s">
        <v>905</v>
      </c>
      <c r="J9" s="445">
        <v>56000</v>
      </c>
    </row>
    <row r="10" spans="1:10" ht="15" x14ac:dyDescent="0.25">
      <c r="A10" s="290">
        <v>2</v>
      </c>
      <c r="B10" s="196"/>
      <c r="C10" s="196"/>
      <c r="D10" s="196"/>
      <c r="E10" s="196"/>
      <c r="F10" s="196"/>
      <c r="G10" s="196"/>
      <c r="H10" s="196"/>
      <c r="I10" s="196"/>
      <c r="J10" s="196"/>
    </row>
    <row r="11" spans="1:10" ht="15" x14ac:dyDescent="0.25">
      <c r="A11" s="290">
        <v>3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15" x14ac:dyDescent="0.25">
      <c r="A12" s="290">
        <v>4</v>
      </c>
      <c r="B12" s="196"/>
      <c r="C12" s="196"/>
      <c r="D12" s="196"/>
      <c r="E12" s="196"/>
      <c r="F12" s="196"/>
      <c r="G12" s="196"/>
      <c r="H12" s="196"/>
      <c r="I12" s="196"/>
      <c r="J12" s="196"/>
    </row>
    <row r="13" spans="1:10" ht="15" x14ac:dyDescent="0.25">
      <c r="A13" s="290">
        <v>5</v>
      </c>
      <c r="B13" s="196"/>
      <c r="C13" s="196"/>
      <c r="D13" s="196"/>
      <c r="E13" s="196"/>
      <c r="F13" s="196"/>
      <c r="G13" s="196"/>
      <c r="H13" s="196"/>
      <c r="I13" s="196"/>
      <c r="J13" s="196"/>
    </row>
    <row r="14" spans="1:10" x14ac:dyDescent="0.2">
      <c r="A14" s="19" t="s">
        <v>7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">
      <c r="A15" s="31" t="s">
        <v>18</v>
      </c>
      <c r="B15" s="352">
        <f t="shared" ref="B15:G15" si="0">SUM(B9:B14)</f>
        <v>3</v>
      </c>
      <c r="C15" s="352">
        <f t="shared" si="0"/>
        <v>0</v>
      </c>
      <c r="D15" s="352">
        <f t="shared" si="0"/>
        <v>4</v>
      </c>
      <c r="E15" s="352">
        <f t="shared" si="0"/>
        <v>342</v>
      </c>
      <c r="F15" s="352">
        <f t="shared" si="0"/>
        <v>2</v>
      </c>
      <c r="G15" s="352">
        <f t="shared" si="0"/>
        <v>1</v>
      </c>
      <c r="H15" s="352"/>
      <c r="I15" s="352"/>
      <c r="J15" s="352">
        <v>56000</v>
      </c>
    </row>
    <row r="18" spans="1:10" ht="12.75" customHeight="1" x14ac:dyDescent="0.2">
      <c r="A18" s="199"/>
      <c r="B18" s="199"/>
      <c r="C18" s="199"/>
      <c r="D18" s="199"/>
      <c r="I18" s="925" t="s">
        <v>13</v>
      </c>
      <c r="J18" s="925"/>
    </row>
    <row r="19" spans="1:10" ht="12.75" customHeight="1" x14ac:dyDescent="0.2">
      <c r="A19" s="199"/>
      <c r="B19" s="199"/>
      <c r="C19" s="199"/>
      <c r="D19" s="199"/>
      <c r="I19" s="925" t="s">
        <v>14</v>
      </c>
      <c r="J19" s="925"/>
    </row>
    <row r="20" spans="1:10" ht="12.75" customHeight="1" x14ac:dyDescent="0.2">
      <c r="A20" s="199"/>
      <c r="B20" s="199"/>
      <c r="C20" s="199"/>
      <c r="D20" s="199"/>
      <c r="H20" s="925" t="s">
        <v>1053</v>
      </c>
      <c r="I20" s="925"/>
      <c r="J20" s="925"/>
    </row>
    <row r="21" spans="1:10" x14ac:dyDescent="0.2">
      <c r="A21" s="199" t="s">
        <v>12</v>
      </c>
      <c r="C21" s="199"/>
      <c r="D21" s="199"/>
      <c r="J21" s="201" t="s">
        <v>86</v>
      </c>
    </row>
  </sheetData>
  <mergeCells count="13">
    <mergeCell ref="H20:J20"/>
    <mergeCell ref="C5:F5"/>
    <mergeCell ref="J6:J7"/>
    <mergeCell ref="A1:H1"/>
    <mergeCell ref="I18:J18"/>
    <mergeCell ref="I19:J19"/>
    <mergeCell ref="A2:J2"/>
    <mergeCell ref="A4:I4"/>
    <mergeCell ref="A6:A7"/>
    <mergeCell ref="B6:B7"/>
    <mergeCell ref="C6:E6"/>
    <mergeCell ref="F6:I6"/>
    <mergeCell ref="H5:J5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H35"/>
  <sheetViews>
    <sheetView view="pageBreakPreview" zoomScale="80" zoomScaleSheetLayoutView="80" workbookViewId="0">
      <selection activeCell="H16" sqref="H16"/>
    </sheetView>
  </sheetViews>
  <sheetFormatPr defaultRowHeight="12.75" x14ac:dyDescent="0.2"/>
  <cols>
    <col min="1" max="1" width="5.28515625" style="199" customWidth="1"/>
    <col min="2" max="2" width="8.5703125" style="199" customWidth="1"/>
    <col min="3" max="3" width="32.140625" style="199" customWidth="1"/>
    <col min="4" max="4" width="15.140625" style="199" customWidth="1"/>
    <col min="5" max="6" width="11.7109375" style="199" customWidth="1"/>
    <col min="7" max="7" width="13.7109375" style="199" customWidth="1"/>
    <col min="8" max="8" width="20.140625" style="199" customWidth="1"/>
    <col min="9" max="16384" width="9.140625" style="199"/>
  </cols>
  <sheetData>
    <row r="1" spans="1:8" x14ac:dyDescent="0.2">
      <c r="A1" s="199" t="s">
        <v>11</v>
      </c>
      <c r="H1" s="215" t="s">
        <v>547</v>
      </c>
    </row>
    <row r="2" spans="1:8" s="203" customFormat="1" ht="15.75" x14ac:dyDescent="0.25">
      <c r="A2" s="877" t="s">
        <v>0</v>
      </c>
      <c r="B2" s="877"/>
      <c r="C2" s="877"/>
      <c r="D2" s="877"/>
      <c r="E2" s="877"/>
      <c r="F2" s="877"/>
      <c r="G2" s="877"/>
      <c r="H2" s="877"/>
    </row>
    <row r="3" spans="1:8" s="203" customFormat="1" ht="20.25" customHeight="1" x14ac:dyDescent="0.3">
      <c r="A3" s="878" t="s">
        <v>744</v>
      </c>
      <c r="B3" s="878"/>
      <c r="C3" s="878"/>
      <c r="D3" s="878"/>
      <c r="E3" s="878"/>
      <c r="F3" s="878"/>
      <c r="G3" s="878"/>
      <c r="H3" s="878"/>
    </row>
    <row r="5" spans="1:8" s="203" customFormat="1" ht="15.75" x14ac:dyDescent="0.25">
      <c r="A5" s="934" t="s">
        <v>546</v>
      </c>
      <c r="B5" s="934"/>
      <c r="C5" s="934"/>
      <c r="D5" s="934"/>
      <c r="E5" s="934"/>
      <c r="F5" s="934"/>
      <c r="G5" s="934"/>
      <c r="H5" s="935"/>
    </row>
    <row r="7" spans="1:8" x14ac:dyDescent="0.2">
      <c r="A7" s="936" t="s">
        <v>160</v>
      </c>
      <c r="B7" s="936"/>
      <c r="C7" s="205" t="s">
        <v>1047</v>
      </c>
      <c r="D7" s="206"/>
      <c r="E7" s="206"/>
      <c r="F7" s="206"/>
      <c r="G7" s="206"/>
    </row>
    <row r="9" spans="1:8" ht="13.9" customHeight="1" x14ac:dyDescent="0.25">
      <c r="A9" s="216"/>
      <c r="B9" s="216"/>
      <c r="C9" s="216"/>
      <c r="D9" s="216"/>
      <c r="E9" s="216"/>
      <c r="F9" s="216"/>
      <c r="G9" s="216"/>
    </row>
    <row r="10" spans="1:8" s="207" customFormat="1" x14ac:dyDescent="0.2">
      <c r="A10" s="199"/>
      <c r="B10" s="199"/>
      <c r="C10" s="199"/>
      <c r="D10" s="199"/>
      <c r="E10" s="199"/>
      <c r="F10" s="842" t="s">
        <v>1049</v>
      </c>
      <c r="G10" s="842"/>
      <c r="H10" s="842"/>
    </row>
    <row r="11" spans="1:8" s="207" customFormat="1" ht="39.75" customHeight="1" x14ac:dyDescent="0.2">
      <c r="A11" s="208"/>
      <c r="B11" s="938" t="s">
        <v>278</v>
      </c>
      <c r="C11" s="938" t="s">
        <v>279</v>
      </c>
      <c r="D11" s="940" t="s">
        <v>280</v>
      </c>
      <c r="E11" s="941"/>
      <c r="F11" s="941"/>
      <c r="G11" s="942"/>
      <c r="H11" s="938" t="s">
        <v>80</v>
      </c>
    </row>
    <row r="12" spans="1:8" s="207" customFormat="1" ht="25.5" x14ac:dyDescent="0.25">
      <c r="A12" s="209"/>
      <c r="B12" s="939"/>
      <c r="C12" s="939"/>
      <c r="D12" s="217" t="s">
        <v>281</v>
      </c>
      <c r="E12" s="217" t="s">
        <v>282</v>
      </c>
      <c r="F12" s="217" t="s">
        <v>283</v>
      </c>
      <c r="G12" s="217" t="s">
        <v>18</v>
      </c>
      <c r="H12" s="939"/>
    </row>
    <row r="13" spans="1:8" s="207" customFormat="1" ht="15" x14ac:dyDescent="0.25">
      <c r="A13" s="209"/>
      <c r="B13" s="218" t="s">
        <v>258</v>
      </c>
      <c r="C13" s="218" t="s">
        <v>259</v>
      </c>
      <c r="D13" s="218" t="s">
        <v>260</v>
      </c>
      <c r="E13" s="218" t="s">
        <v>261</v>
      </c>
      <c r="F13" s="218" t="s">
        <v>262</v>
      </c>
      <c r="G13" s="218" t="s">
        <v>263</v>
      </c>
      <c r="H13" s="218" t="s">
        <v>264</v>
      </c>
    </row>
    <row r="14" spans="1:8" s="219" customFormat="1" ht="15" customHeight="1" x14ac:dyDescent="0.2">
      <c r="B14" s="220" t="s">
        <v>30</v>
      </c>
      <c r="C14" s="943" t="s">
        <v>287</v>
      </c>
      <c r="D14" s="944"/>
      <c r="E14" s="944"/>
      <c r="F14" s="944"/>
      <c r="G14" s="944"/>
      <c r="H14" s="945"/>
    </row>
    <row r="15" spans="1:8" s="222" customFormat="1" x14ac:dyDescent="0.2">
      <c r="B15" s="221"/>
      <c r="C15" s="221" t="s">
        <v>910</v>
      </c>
      <c r="D15" s="447">
        <v>0</v>
      </c>
      <c r="E15" s="447">
        <v>1</v>
      </c>
      <c r="F15" s="447">
        <v>0</v>
      </c>
      <c r="G15" s="447">
        <v>1</v>
      </c>
      <c r="H15" s="447"/>
    </row>
    <row r="16" spans="1:8" ht="14.25" x14ac:dyDescent="0.2">
      <c r="A16" s="212"/>
      <c r="B16" s="153"/>
      <c r="C16" s="223">
        <v>2</v>
      </c>
      <c r="D16" s="153"/>
      <c r="E16" s="153"/>
      <c r="F16" s="153"/>
      <c r="G16" s="153"/>
      <c r="H16" s="153"/>
    </row>
    <row r="17" spans="1:8" x14ac:dyDescent="0.2">
      <c r="B17" s="211"/>
      <c r="C17" s="223">
        <v>3</v>
      </c>
      <c r="D17" s="211"/>
      <c r="E17" s="154"/>
      <c r="F17" s="154"/>
      <c r="G17" s="154"/>
      <c r="H17" s="153"/>
    </row>
    <row r="18" spans="1:8" s="148" customFormat="1" x14ac:dyDescent="0.2">
      <c r="B18" s="153"/>
      <c r="C18" s="223">
        <v>4</v>
      </c>
      <c r="D18" s="153"/>
      <c r="E18" s="153"/>
      <c r="F18" s="153"/>
      <c r="G18" s="153"/>
      <c r="H18" s="151"/>
    </row>
    <row r="19" spans="1:8" s="148" customFormat="1" x14ac:dyDescent="0.2">
      <c r="B19" s="153"/>
      <c r="C19" s="223"/>
      <c r="D19" s="153"/>
      <c r="E19" s="153"/>
      <c r="F19" s="153"/>
      <c r="G19" s="153"/>
      <c r="H19" s="151"/>
    </row>
    <row r="20" spans="1:8" s="148" customFormat="1" x14ac:dyDescent="0.2">
      <c r="B20" s="153"/>
      <c r="C20" s="223"/>
      <c r="D20" s="153"/>
      <c r="E20" s="153"/>
      <c r="F20" s="153"/>
      <c r="G20" s="153"/>
      <c r="H20" s="151"/>
    </row>
    <row r="21" spans="1:8" s="148" customFormat="1" ht="21.75" customHeight="1" x14ac:dyDescent="0.2">
      <c r="B21" s="220" t="s">
        <v>34</v>
      </c>
      <c r="C21" s="943" t="s">
        <v>458</v>
      </c>
      <c r="D21" s="944"/>
      <c r="E21" s="944"/>
      <c r="F21" s="944"/>
      <c r="G21" s="944"/>
      <c r="H21" s="945"/>
    </row>
    <row r="22" spans="1:8" s="148" customFormat="1" x14ac:dyDescent="0.2">
      <c r="A22" s="214" t="s">
        <v>277</v>
      </c>
      <c r="B22" s="213"/>
      <c r="C22" s="221" t="s">
        <v>906</v>
      </c>
      <c r="D22" s="446">
        <v>0</v>
      </c>
      <c r="E22" s="446">
        <v>1</v>
      </c>
      <c r="F22" s="446">
        <v>0</v>
      </c>
      <c r="G22" s="446">
        <f>SUM(D22:F22)</f>
        <v>1</v>
      </c>
      <c r="H22" s="151"/>
    </row>
    <row r="23" spans="1:8" x14ac:dyDescent="0.2">
      <c r="B23" s="153"/>
      <c r="C23" s="356" t="s">
        <v>907</v>
      </c>
      <c r="D23" s="155">
        <v>0</v>
      </c>
      <c r="E23" s="155">
        <v>2</v>
      </c>
      <c r="F23" s="155">
        <v>0</v>
      </c>
      <c r="G23" s="446">
        <f>SUM(D23:F23)</f>
        <v>2</v>
      </c>
      <c r="H23" s="153"/>
    </row>
    <row r="24" spans="1:8" x14ac:dyDescent="0.2">
      <c r="B24" s="153"/>
      <c r="C24" s="356" t="s">
        <v>908</v>
      </c>
      <c r="D24" s="155">
        <v>0</v>
      </c>
      <c r="E24" s="155">
        <v>3</v>
      </c>
      <c r="F24" s="155">
        <v>0</v>
      </c>
      <c r="G24" s="446">
        <f>SUM(D24:F24)</f>
        <v>3</v>
      </c>
      <c r="H24" s="153"/>
    </row>
    <row r="25" spans="1:8" x14ac:dyDescent="0.2">
      <c r="B25" s="153"/>
      <c r="C25" s="356" t="s">
        <v>909</v>
      </c>
      <c r="D25" s="155">
        <v>0</v>
      </c>
      <c r="E25" s="155">
        <v>1</v>
      </c>
      <c r="F25" s="155">
        <v>0</v>
      </c>
      <c r="G25" s="446">
        <f>SUM(D25:F25)</f>
        <v>1</v>
      </c>
      <c r="H25" s="153"/>
    </row>
    <row r="26" spans="1:8" x14ac:dyDescent="0.2">
      <c r="B26" s="153"/>
      <c r="C26" s="223"/>
      <c r="D26" s="153"/>
      <c r="E26" s="153"/>
      <c r="F26" s="153"/>
      <c r="G26" s="153"/>
      <c r="H26" s="153"/>
    </row>
    <row r="27" spans="1:8" x14ac:dyDescent="0.2">
      <c r="B27" s="153"/>
      <c r="C27" s="153"/>
      <c r="D27" s="153"/>
      <c r="E27" s="153"/>
      <c r="F27" s="153"/>
      <c r="G27" s="153"/>
      <c r="H27" s="153"/>
    </row>
    <row r="28" spans="1:8" ht="12.75" customHeight="1" x14ac:dyDescent="0.2"/>
    <row r="29" spans="1:8" ht="12.75" customHeight="1" x14ac:dyDescent="0.2"/>
    <row r="30" spans="1:8" ht="12.75" customHeight="1" x14ac:dyDescent="0.2"/>
    <row r="31" spans="1:8" x14ac:dyDescent="0.2">
      <c r="B31" s="199" t="s">
        <v>12</v>
      </c>
      <c r="E31" s="207"/>
      <c r="F31" s="207"/>
      <c r="G31" s="207"/>
      <c r="H31" s="207"/>
    </row>
    <row r="32" spans="1:8" x14ac:dyDescent="0.2">
      <c r="E32" s="937" t="s">
        <v>13</v>
      </c>
      <c r="F32" s="937"/>
      <c r="G32" s="937"/>
      <c r="H32" s="937"/>
    </row>
    <row r="33" spans="5:8" x14ac:dyDescent="0.2">
      <c r="E33" s="925" t="s">
        <v>14</v>
      </c>
      <c r="F33" s="925"/>
      <c r="G33" s="925"/>
      <c r="H33" s="925"/>
    </row>
    <row r="34" spans="5:8" x14ac:dyDescent="0.2">
      <c r="E34" s="925" t="s">
        <v>1053</v>
      </c>
      <c r="F34" s="925"/>
      <c r="G34" s="925"/>
      <c r="H34" s="925"/>
    </row>
    <row r="35" spans="5:8" x14ac:dyDescent="0.2">
      <c r="F35" s="199" t="s">
        <v>706</v>
      </c>
    </row>
  </sheetData>
  <mergeCells count="14">
    <mergeCell ref="E32:H32"/>
    <mergeCell ref="E33:H33"/>
    <mergeCell ref="E34:H34"/>
    <mergeCell ref="B11:B12"/>
    <mergeCell ref="C11:C12"/>
    <mergeCell ref="D11:G11"/>
    <mergeCell ref="H11:H12"/>
    <mergeCell ref="C14:H14"/>
    <mergeCell ref="C21:H21"/>
    <mergeCell ref="A2:H2"/>
    <mergeCell ref="A3:H3"/>
    <mergeCell ref="A5:H5"/>
    <mergeCell ref="A7:B7"/>
    <mergeCell ref="F10:H10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23"/>
  <sheetViews>
    <sheetView view="pageBreakPreview" topLeftCell="A4" zoomScaleSheetLayoutView="100" workbookViewId="0">
      <selection activeCell="E15" sqref="E15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17.42578125" customWidth="1"/>
  </cols>
  <sheetData>
    <row r="1" spans="1:8" ht="18" x14ac:dyDescent="0.35">
      <c r="A1" s="825" t="s">
        <v>0</v>
      </c>
      <c r="B1" s="825"/>
      <c r="C1" s="825"/>
      <c r="D1" s="825"/>
      <c r="E1" s="825"/>
      <c r="F1" s="825"/>
      <c r="H1" s="190" t="s">
        <v>638</v>
      </c>
    </row>
    <row r="2" spans="1:8" ht="21" x14ac:dyDescent="0.35">
      <c r="A2" s="826" t="s">
        <v>744</v>
      </c>
      <c r="B2" s="826"/>
      <c r="C2" s="826"/>
      <c r="D2" s="826"/>
      <c r="E2" s="826"/>
      <c r="F2" s="826"/>
      <c r="G2" s="826"/>
    </row>
    <row r="3" spans="1:8" ht="15" x14ac:dyDescent="0.3">
      <c r="A3" s="192"/>
      <c r="B3" s="192"/>
    </row>
    <row r="4" spans="1:8" ht="18" customHeight="1" x14ac:dyDescent="0.35">
      <c r="A4" s="827" t="s">
        <v>639</v>
      </c>
      <c r="B4" s="827"/>
      <c r="C4" s="827"/>
      <c r="D4" s="827"/>
      <c r="E4" s="827"/>
      <c r="F4" s="827"/>
      <c r="G4" s="827"/>
    </row>
    <row r="5" spans="1:8" ht="15" x14ac:dyDescent="0.3">
      <c r="A5" s="193" t="s">
        <v>251</v>
      </c>
      <c r="B5" s="193"/>
      <c r="C5" s="823" t="s">
        <v>1047</v>
      </c>
      <c r="D5" s="824"/>
    </row>
    <row r="6" spans="1:8" ht="15" x14ac:dyDescent="0.3">
      <c r="A6" s="193"/>
      <c r="B6" s="193"/>
      <c r="F6" s="828" t="s">
        <v>1049</v>
      </c>
      <c r="G6" s="828"/>
      <c r="H6" s="828"/>
    </row>
    <row r="7" spans="1:8" ht="59.25" customHeight="1" x14ac:dyDescent="0.2">
      <c r="A7" s="194" t="s">
        <v>2</v>
      </c>
      <c r="B7" s="300" t="s">
        <v>3</v>
      </c>
      <c r="C7" s="302" t="s">
        <v>640</v>
      </c>
      <c r="D7" s="302" t="s">
        <v>641</v>
      </c>
      <c r="E7" s="302" t="s">
        <v>642</v>
      </c>
      <c r="F7" s="302" t="s">
        <v>643</v>
      </c>
      <c r="G7" s="332" t="s">
        <v>746</v>
      </c>
      <c r="H7" s="286" t="s">
        <v>719</v>
      </c>
    </row>
    <row r="8" spans="1:8" s="190" customFormat="1" ht="15" x14ac:dyDescent="0.25">
      <c r="A8" s="196" t="s">
        <v>258</v>
      </c>
      <c r="B8" s="196" t="s">
        <v>259</v>
      </c>
      <c r="C8" s="196" t="s">
        <v>260</v>
      </c>
      <c r="D8" s="196" t="s">
        <v>261</v>
      </c>
      <c r="E8" s="196" t="s">
        <v>262</v>
      </c>
      <c r="F8" s="196" t="s">
        <v>263</v>
      </c>
      <c r="G8" s="333" t="s">
        <v>264</v>
      </c>
      <c r="H8" s="231">
        <v>8</v>
      </c>
    </row>
    <row r="9" spans="1:8" s="190" customFormat="1" ht="15" x14ac:dyDescent="0.25">
      <c r="A9" s="290">
        <v>1</v>
      </c>
      <c r="B9" s="448" t="s">
        <v>891</v>
      </c>
      <c r="C9" s="449">
        <v>62</v>
      </c>
      <c r="D9" s="449">
        <v>35</v>
      </c>
      <c r="E9" s="449">
        <v>30</v>
      </c>
      <c r="F9" s="449">
        <v>0</v>
      </c>
      <c r="G9" s="449">
        <v>5</v>
      </c>
      <c r="H9" s="231"/>
    </row>
    <row r="10" spans="1:8" s="190" customFormat="1" ht="15" x14ac:dyDescent="0.25">
      <c r="A10" s="290">
        <v>2</v>
      </c>
      <c r="B10" s="348" t="s">
        <v>890</v>
      </c>
      <c r="C10" s="379">
        <v>26</v>
      </c>
      <c r="D10" s="379">
        <v>26</v>
      </c>
      <c r="E10" s="379">
        <v>26</v>
      </c>
      <c r="F10" s="379">
        <v>0</v>
      </c>
      <c r="G10" s="379">
        <v>0</v>
      </c>
      <c r="H10" s="231"/>
    </row>
    <row r="11" spans="1:8" s="190" customFormat="1" ht="15" x14ac:dyDescent="0.25">
      <c r="A11" s="290">
        <v>3</v>
      </c>
      <c r="B11" s="395" t="s">
        <v>892</v>
      </c>
      <c r="C11" s="291">
        <v>280</v>
      </c>
      <c r="D11" s="291">
        <v>280</v>
      </c>
      <c r="E11" s="291">
        <v>280</v>
      </c>
      <c r="F11" s="395">
        <v>0</v>
      </c>
      <c r="G11" s="395">
        <v>0</v>
      </c>
      <c r="H11" s="231"/>
    </row>
    <row r="12" spans="1:8" s="190" customFormat="1" ht="15" x14ac:dyDescent="0.25">
      <c r="A12" s="290">
        <v>4</v>
      </c>
      <c r="B12" s="196"/>
      <c r="C12" s="196"/>
      <c r="D12" s="196"/>
      <c r="E12" s="196"/>
      <c r="F12" s="196"/>
      <c r="G12" s="333"/>
      <c r="H12" s="231"/>
    </row>
    <row r="13" spans="1:8" s="190" customFormat="1" ht="15" x14ac:dyDescent="0.25">
      <c r="A13" s="290">
        <v>5</v>
      </c>
      <c r="B13" s="196"/>
      <c r="C13" s="196"/>
      <c r="D13" s="196"/>
      <c r="E13" s="196"/>
      <c r="F13" s="196"/>
      <c r="G13" s="333"/>
      <c r="H13" s="231"/>
    </row>
    <row r="14" spans="1:8" x14ac:dyDescent="0.2">
      <c r="A14" s="19" t="s">
        <v>7</v>
      </c>
      <c r="B14" s="9"/>
      <c r="C14" s="197"/>
      <c r="D14" s="197"/>
      <c r="E14" s="197"/>
      <c r="F14" s="197"/>
      <c r="G14" s="334"/>
      <c r="H14" s="9"/>
    </row>
    <row r="15" spans="1:8" x14ac:dyDescent="0.2">
      <c r="A15" s="31" t="s">
        <v>18</v>
      </c>
      <c r="B15" s="9"/>
      <c r="C15" s="351">
        <f>SUM(C9:C14)</f>
        <v>368</v>
      </c>
      <c r="D15" s="351">
        <f>SUM(D9:D14)</f>
        <v>341</v>
      </c>
      <c r="E15" s="351">
        <f>SUM(E9:E14)</f>
        <v>336</v>
      </c>
      <c r="F15" s="351">
        <f>SUM(F9:F14)</f>
        <v>0</v>
      </c>
      <c r="G15" s="351">
        <f>SUM(G9:G14)</f>
        <v>5</v>
      </c>
      <c r="H15" s="9"/>
    </row>
    <row r="16" spans="1:8" x14ac:dyDescent="0.2">
      <c r="A16" s="198"/>
      <c r="E16" s="680">
        <f>E15/C15</f>
        <v>0.91304347826086951</v>
      </c>
    </row>
    <row r="18" spans="1:13" x14ac:dyDescent="0.2">
      <c r="E18" s="674">
        <v>368</v>
      </c>
      <c r="F18" s="674">
        <v>336</v>
      </c>
    </row>
    <row r="19" spans="1:13" ht="15" customHeight="1" x14ac:dyDescent="0.2">
      <c r="A19" s="303"/>
      <c r="B19" s="303"/>
      <c r="C19" s="303"/>
      <c r="D19" s="303"/>
      <c r="E19" s="303"/>
      <c r="F19" s="846" t="s">
        <v>13</v>
      </c>
      <c r="G19" s="846"/>
      <c r="H19" s="304"/>
      <c r="I19" s="304"/>
    </row>
    <row r="20" spans="1:13" ht="15" customHeight="1" x14ac:dyDescent="0.2">
      <c r="A20" s="303"/>
      <c r="B20" s="303"/>
      <c r="C20" s="303"/>
      <c r="D20" s="303"/>
      <c r="E20" s="303"/>
      <c r="F20" s="846" t="s">
        <v>14</v>
      </c>
      <c r="G20" s="846"/>
      <c r="H20" s="304"/>
      <c r="I20" s="304"/>
    </row>
    <row r="21" spans="1:13" ht="15" customHeight="1" x14ac:dyDescent="0.2">
      <c r="A21" s="303"/>
      <c r="B21" s="303"/>
      <c r="C21" s="303"/>
      <c r="D21" s="303"/>
      <c r="E21" s="303"/>
      <c r="F21" s="947" t="s">
        <v>1053</v>
      </c>
      <c r="G21" s="947"/>
      <c r="H21" s="947"/>
      <c r="I21" s="947"/>
    </row>
    <row r="22" spans="1:13" x14ac:dyDescent="0.2">
      <c r="A22" s="303" t="s">
        <v>12</v>
      </c>
      <c r="C22" s="303"/>
      <c r="D22" s="303"/>
      <c r="E22" s="303"/>
      <c r="F22" s="946" t="s">
        <v>86</v>
      </c>
      <c r="G22" s="946"/>
      <c r="H22" s="303"/>
      <c r="I22" s="303"/>
    </row>
    <row r="23" spans="1:13" x14ac:dyDescent="0.2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</row>
  </sheetData>
  <mergeCells count="9">
    <mergeCell ref="F22:G22"/>
    <mergeCell ref="A1:F1"/>
    <mergeCell ref="A2:G2"/>
    <mergeCell ref="A4:G4"/>
    <mergeCell ref="F19:G19"/>
    <mergeCell ref="F20:G20"/>
    <mergeCell ref="F21:I21"/>
    <mergeCell ref="F6:H6"/>
    <mergeCell ref="C5:D5"/>
  </mergeCells>
  <printOptions horizontalCentered="1" verticalCentered="1"/>
  <pageMargins left="0.70866141732283505" right="0.70866141732283505" top="0.23622047244094499" bottom="0" header="0.31496062992126" footer="0.31496062992126"/>
  <pageSetup paperSize="9" scale="93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23"/>
  <sheetViews>
    <sheetView view="pageBreakPreview" topLeftCell="A4" zoomScaleSheetLayoutView="100" workbookViewId="0">
      <selection activeCell="C15" sqref="C15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15.7109375" customWidth="1"/>
    <col min="6" max="6" width="16.28515625" customWidth="1"/>
    <col min="7" max="7" width="26.140625" customWidth="1"/>
    <col min="8" max="8" width="17.42578125" customWidth="1"/>
  </cols>
  <sheetData>
    <row r="1" spans="1:8" ht="18" x14ac:dyDescent="0.35">
      <c r="A1" s="825" t="s">
        <v>0</v>
      </c>
      <c r="B1" s="825"/>
      <c r="C1" s="825"/>
      <c r="D1" s="825"/>
      <c r="E1" s="825"/>
      <c r="F1" s="825"/>
      <c r="H1" s="190" t="s">
        <v>720</v>
      </c>
    </row>
    <row r="2" spans="1:8" ht="21" x14ac:dyDescent="0.35">
      <c r="A2" s="826" t="s">
        <v>744</v>
      </c>
      <c r="B2" s="826"/>
      <c r="C2" s="826"/>
      <c r="D2" s="826"/>
      <c r="E2" s="826"/>
      <c r="F2" s="826"/>
      <c r="G2" s="826"/>
    </row>
    <row r="3" spans="1:8" ht="15" x14ac:dyDescent="0.3">
      <c r="A3" s="192"/>
      <c r="B3" s="192"/>
    </row>
    <row r="4" spans="1:8" ht="18" customHeight="1" x14ac:dyDescent="0.35">
      <c r="A4" s="827" t="s">
        <v>721</v>
      </c>
      <c r="B4" s="827"/>
      <c r="C4" s="827"/>
      <c r="D4" s="827"/>
      <c r="E4" s="827"/>
      <c r="F4" s="827"/>
      <c r="G4" s="827"/>
    </row>
    <row r="5" spans="1:8" ht="15" x14ac:dyDescent="0.3">
      <c r="A5" s="193" t="s">
        <v>251</v>
      </c>
      <c r="B5" s="193"/>
      <c r="C5" s="823" t="s">
        <v>1047</v>
      </c>
      <c r="D5" s="824"/>
    </row>
    <row r="6" spans="1:8" ht="15" x14ac:dyDescent="0.3">
      <c r="A6" s="193"/>
      <c r="B6" s="193"/>
      <c r="F6" s="828" t="s">
        <v>1049</v>
      </c>
      <c r="G6" s="828"/>
      <c r="H6" s="828"/>
    </row>
    <row r="7" spans="1:8" ht="59.25" customHeight="1" x14ac:dyDescent="0.2">
      <c r="A7" s="300" t="s">
        <v>2</v>
      </c>
      <c r="B7" s="300" t="s">
        <v>3</v>
      </c>
      <c r="C7" s="302" t="s">
        <v>722</v>
      </c>
      <c r="D7" s="302" t="s">
        <v>723</v>
      </c>
      <c r="E7" s="302" t="s">
        <v>724</v>
      </c>
      <c r="F7" s="302" t="s">
        <v>725</v>
      </c>
      <c r="G7" s="332" t="s">
        <v>726</v>
      </c>
      <c r="H7" s="286" t="s">
        <v>727</v>
      </c>
    </row>
    <row r="8" spans="1:8" s="190" customFormat="1" ht="15" x14ac:dyDescent="0.25">
      <c r="A8" s="196" t="s">
        <v>258</v>
      </c>
      <c r="B8" s="196" t="s">
        <v>259</v>
      </c>
      <c r="C8" s="196" t="s">
        <v>260</v>
      </c>
      <c r="D8" s="196" t="s">
        <v>261</v>
      </c>
      <c r="E8" s="196" t="s">
        <v>262</v>
      </c>
      <c r="F8" s="196" t="s">
        <v>263</v>
      </c>
      <c r="G8" s="333" t="s">
        <v>264</v>
      </c>
      <c r="H8" s="231">
        <v>8</v>
      </c>
    </row>
    <row r="9" spans="1:8" s="190" customFormat="1" ht="20.25" customHeight="1" x14ac:dyDescent="0.25">
      <c r="A9" s="436">
        <v>1</v>
      </c>
      <c r="B9" s="450" t="s">
        <v>891</v>
      </c>
      <c r="C9" s="451">
        <v>186</v>
      </c>
      <c r="D9" s="451">
        <v>0</v>
      </c>
      <c r="E9" s="451">
        <v>0</v>
      </c>
      <c r="F9" s="450">
        <v>0</v>
      </c>
      <c r="G9" s="452" t="s">
        <v>911</v>
      </c>
      <c r="H9" s="453" t="s">
        <v>911</v>
      </c>
    </row>
    <row r="10" spans="1:8" s="190" customFormat="1" ht="108" x14ac:dyDescent="0.25">
      <c r="A10" s="436">
        <v>2</v>
      </c>
      <c r="B10" s="455" t="s">
        <v>890</v>
      </c>
      <c r="C10" s="456">
        <v>108</v>
      </c>
      <c r="D10" s="456">
        <v>108</v>
      </c>
      <c r="E10" s="456">
        <v>0</v>
      </c>
      <c r="F10" s="455" t="s">
        <v>915</v>
      </c>
      <c r="G10" s="457" t="s">
        <v>917</v>
      </c>
      <c r="H10" s="458" t="s">
        <v>916</v>
      </c>
    </row>
    <row r="11" spans="1:8" s="190" customFormat="1" ht="60" x14ac:dyDescent="0.25">
      <c r="A11" s="436">
        <v>3</v>
      </c>
      <c r="B11" s="443" t="s">
        <v>892</v>
      </c>
      <c r="C11" s="442">
        <v>926</v>
      </c>
      <c r="D11" s="442">
        <v>926</v>
      </c>
      <c r="E11" s="442">
        <v>28</v>
      </c>
      <c r="F11" s="443" t="s">
        <v>912</v>
      </c>
      <c r="G11" s="459" t="s">
        <v>913</v>
      </c>
      <c r="H11" s="460" t="s">
        <v>914</v>
      </c>
    </row>
    <row r="12" spans="1:8" s="190" customFormat="1" ht="15" x14ac:dyDescent="0.25">
      <c r="A12" s="290">
        <v>4</v>
      </c>
      <c r="B12" s="196"/>
      <c r="C12" s="196"/>
      <c r="D12" s="196"/>
      <c r="E12" s="196"/>
      <c r="F12" s="196"/>
      <c r="G12" s="333"/>
      <c r="H12" s="231"/>
    </row>
    <row r="13" spans="1:8" s="190" customFormat="1" ht="15" x14ac:dyDescent="0.25">
      <c r="A13" s="290">
        <v>5</v>
      </c>
      <c r="B13" s="196"/>
      <c r="C13" s="196"/>
      <c r="D13" s="196"/>
      <c r="E13" s="196"/>
      <c r="F13" s="196"/>
      <c r="G13" s="333"/>
      <c r="H13" s="231"/>
    </row>
    <row r="14" spans="1:8" x14ac:dyDescent="0.2">
      <c r="A14" s="19" t="s">
        <v>7</v>
      </c>
      <c r="B14" s="9"/>
      <c r="C14" s="197"/>
      <c r="D14" s="197"/>
      <c r="E14" s="197"/>
      <c r="F14" s="197"/>
      <c r="G14" s="334"/>
      <c r="H14" s="9"/>
    </row>
    <row r="15" spans="1:8" x14ac:dyDescent="0.2">
      <c r="A15" s="31" t="s">
        <v>18</v>
      </c>
      <c r="B15" s="9"/>
      <c r="C15" s="351">
        <f>SUM(C9:C14)</f>
        <v>1220</v>
      </c>
      <c r="D15" s="351">
        <f>SUM(D9:D14)</f>
        <v>1034</v>
      </c>
      <c r="E15" s="351">
        <f>SUM(E9:E14)</f>
        <v>28</v>
      </c>
      <c r="F15" s="9"/>
      <c r="G15" s="72"/>
      <c r="H15" s="9"/>
    </row>
    <row r="16" spans="1:8" x14ac:dyDescent="0.2">
      <c r="A16" s="198"/>
    </row>
    <row r="19" spans="1:13" ht="15" customHeight="1" x14ac:dyDescent="0.2">
      <c r="A19" s="303"/>
      <c r="B19" s="303"/>
      <c r="C19" s="303"/>
      <c r="D19" s="303"/>
      <c r="E19" s="303"/>
      <c r="F19" s="846" t="s">
        <v>13</v>
      </c>
      <c r="G19" s="846"/>
      <c r="H19" s="304"/>
      <c r="I19" s="304"/>
    </row>
    <row r="20" spans="1:13" ht="15" customHeight="1" x14ac:dyDescent="0.2">
      <c r="A20" s="303"/>
      <c r="B20" s="303"/>
      <c r="C20" s="303"/>
      <c r="D20" s="303"/>
      <c r="E20" s="303"/>
      <c r="F20" s="846" t="s">
        <v>14</v>
      </c>
      <c r="G20" s="846"/>
      <c r="H20" s="304"/>
      <c r="I20" s="304"/>
    </row>
    <row r="21" spans="1:13" ht="15" customHeight="1" x14ac:dyDescent="0.2">
      <c r="A21" s="303"/>
      <c r="B21" s="303"/>
      <c r="C21" s="303"/>
      <c r="D21" s="303"/>
      <c r="E21" s="303"/>
      <c r="F21" s="947" t="s">
        <v>1053</v>
      </c>
      <c r="G21" s="947"/>
      <c r="H21" s="947"/>
      <c r="I21" s="947"/>
    </row>
    <row r="22" spans="1:13" x14ac:dyDescent="0.2">
      <c r="A22" s="303" t="s">
        <v>12</v>
      </c>
      <c r="C22" s="303"/>
      <c r="D22" s="303"/>
      <c r="E22" s="303"/>
      <c r="F22" s="946" t="s">
        <v>86</v>
      </c>
      <c r="G22" s="946"/>
      <c r="H22" s="303"/>
      <c r="I22" s="303"/>
    </row>
    <row r="23" spans="1:13" x14ac:dyDescent="0.2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</row>
  </sheetData>
  <mergeCells count="9">
    <mergeCell ref="F21:I21"/>
    <mergeCell ref="F22:G22"/>
    <mergeCell ref="A1:F1"/>
    <mergeCell ref="A2:G2"/>
    <mergeCell ref="A4:G4"/>
    <mergeCell ref="F6:H6"/>
    <mergeCell ref="F19:G19"/>
    <mergeCell ref="F20:G20"/>
    <mergeCell ref="C5:D5"/>
  </mergeCells>
  <printOptions horizontalCentered="1" verticalCentered="1"/>
  <pageMargins left="0.70866141732283505" right="0.70866141732283505" top="0.23622047244094499" bottom="0" header="0.31496062992126" footer="0.31496062992126"/>
  <pageSetup paperSize="9" scale="9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S35"/>
  <sheetViews>
    <sheetView topLeftCell="A7" zoomScaleNormal="100" zoomScaleSheetLayoutView="90" workbookViewId="0">
      <selection activeCell="C17" sqref="C17"/>
    </sheetView>
  </sheetViews>
  <sheetFormatPr defaultRowHeight="12.75" x14ac:dyDescent="0.2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727"/>
      <c r="E1" s="727"/>
      <c r="H1" s="44"/>
      <c r="I1" s="833" t="s">
        <v>70</v>
      </c>
      <c r="J1" s="833"/>
    </row>
    <row r="2" spans="1:19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</row>
    <row r="3" spans="1:19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19" ht="10.5" customHeight="1" x14ac:dyDescent="0.2"/>
    <row r="5" spans="1:19" s="17" customFormat="1" ht="24.75" customHeight="1" x14ac:dyDescent="0.25">
      <c r="A5" s="948" t="s">
        <v>433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</row>
    <row r="6" spans="1:19" s="17" customFormat="1" ht="15.7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7" customFormat="1" x14ac:dyDescent="0.2">
      <c r="A7" s="726" t="s">
        <v>160</v>
      </c>
      <c r="B7" s="726"/>
      <c r="C7" s="823" t="s">
        <v>1047</v>
      </c>
      <c r="D7" s="823"/>
      <c r="E7" s="823"/>
      <c r="F7" s="823"/>
      <c r="G7" s="823"/>
      <c r="H7" s="823"/>
      <c r="I7" s="726" t="s">
        <v>1049</v>
      </c>
      <c r="J7" s="726"/>
      <c r="K7" s="726"/>
    </row>
    <row r="8" spans="1:19" s="15" customFormat="1" ht="15.75" hidden="1" x14ac:dyDescent="0.25">
      <c r="C8" s="837" t="s">
        <v>15</v>
      </c>
      <c r="D8" s="837"/>
      <c r="E8" s="837"/>
      <c r="F8" s="837"/>
      <c r="G8" s="837"/>
      <c r="H8" s="837"/>
      <c r="I8" s="837"/>
      <c r="J8" s="837"/>
    </row>
    <row r="9" spans="1:19" ht="44.25" customHeight="1" x14ac:dyDescent="0.2">
      <c r="A9" s="831" t="s">
        <v>24</v>
      </c>
      <c r="B9" s="831" t="s">
        <v>60</v>
      </c>
      <c r="C9" s="698" t="s">
        <v>456</v>
      </c>
      <c r="D9" s="699"/>
      <c r="E9" s="698" t="s">
        <v>39</v>
      </c>
      <c r="F9" s="699"/>
      <c r="G9" s="698" t="s">
        <v>40</v>
      </c>
      <c r="H9" s="699"/>
      <c r="I9" s="720" t="s">
        <v>108</v>
      </c>
      <c r="J9" s="720"/>
      <c r="K9" s="831" t="s">
        <v>508</v>
      </c>
      <c r="R9" s="9"/>
      <c r="S9" s="14"/>
    </row>
    <row r="10" spans="1:19" s="16" customFormat="1" ht="42.6" customHeight="1" x14ac:dyDescent="0.2">
      <c r="A10" s="832"/>
      <c r="B10" s="832"/>
      <c r="C10" s="5" t="s">
        <v>41</v>
      </c>
      <c r="D10" s="5" t="s">
        <v>107</v>
      </c>
      <c r="E10" s="5" t="s">
        <v>41</v>
      </c>
      <c r="F10" s="5" t="s">
        <v>107</v>
      </c>
      <c r="G10" s="5" t="s">
        <v>41</v>
      </c>
      <c r="H10" s="5" t="s">
        <v>107</v>
      </c>
      <c r="I10" s="5" t="s">
        <v>136</v>
      </c>
      <c r="J10" s="5" t="s">
        <v>137</v>
      </c>
      <c r="K10" s="832"/>
    </row>
    <row r="11" spans="1:19" x14ac:dyDescent="0.2">
      <c r="A11" s="157">
        <v>1</v>
      </c>
      <c r="B11" s="157">
        <v>2</v>
      </c>
      <c r="C11" s="157">
        <v>3</v>
      </c>
      <c r="D11" s="157">
        <v>4</v>
      </c>
      <c r="E11" s="157">
        <v>5</v>
      </c>
      <c r="F11" s="157">
        <v>6</v>
      </c>
      <c r="G11" s="157">
        <v>7</v>
      </c>
      <c r="H11" s="157">
        <v>8</v>
      </c>
      <c r="I11" s="157">
        <v>9</v>
      </c>
      <c r="J11" s="157">
        <v>10</v>
      </c>
      <c r="K11" s="3">
        <v>11</v>
      </c>
    </row>
    <row r="12" spans="1:19" ht="15.75" customHeight="1" x14ac:dyDescent="0.2">
      <c r="A12" s="8">
        <v>1</v>
      </c>
      <c r="B12" s="19" t="s">
        <v>372</v>
      </c>
      <c r="C12" s="8">
        <v>26</v>
      </c>
      <c r="D12" s="8">
        <v>15.43</v>
      </c>
      <c r="E12" s="8">
        <v>26</v>
      </c>
      <c r="F12" s="8">
        <v>15.43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9" ht="15.75" customHeight="1" x14ac:dyDescent="0.2">
      <c r="A13" s="8">
        <v>2</v>
      </c>
      <c r="B13" s="19" t="s">
        <v>373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9" ht="15.75" customHeight="1" x14ac:dyDescent="0.2">
      <c r="A14" s="8">
        <v>3</v>
      </c>
      <c r="B14" s="19" t="s">
        <v>374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9" ht="15.75" customHeight="1" x14ac:dyDescent="0.2">
      <c r="A15" s="8">
        <v>4</v>
      </c>
      <c r="B15" s="19" t="s">
        <v>375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12</v>
      </c>
    </row>
    <row r="16" spans="1:19" ht="15.75" customHeight="1" x14ac:dyDescent="0.2">
      <c r="A16" s="8">
        <v>5</v>
      </c>
      <c r="B16" s="19" t="s">
        <v>376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6" ht="15.75" customHeight="1" x14ac:dyDescent="0.2">
      <c r="A17" s="8">
        <v>6</v>
      </c>
      <c r="B17" s="19" t="s">
        <v>377</v>
      </c>
      <c r="C17" s="8">
        <v>50</v>
      </c>
      <c r="D17" s="8">
        <v>16.239999999999998</v>
      </c>
      <c r="E17" s="8">
        <v>50</v>
      </c>
      <c r="F17" s="8">
        <v>16.239999999999998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6" ht="15.75" customHeight="1" x14ac:dyDescent="0.2">
      <c r="A18" s="8">
        <v>7</v>
      </c>
      <c r="B18" s="19" t="s">
        <v>378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6" s="14" customFormat="1" ht="15.75" customHeight="1" x14ac:dyDescent="0.2">
      <c r="A19" s="8">
        <v>8</v>
      </c>
      <c r="B19" s="19" t="s">
        <v>248</v>
      </c>
      <c r="C19" s="8">
        <v>6</v>
      </c>
      <c r="D19" s="8">
        <v>23.96</v>
      </c>
      <c r="E19" s="8">
        <v>6</v>
      </c>
      <c r="F19" s="8">
        <v>23.96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6" s="14" customFormat="1" ht="15.75" customHeight="1" x14ac:dyDescent="0.2">
      <c r="A20" s="8">
        <v>9</v>
      </c>
      <c r="B20" s="19" t="s">
        <v>353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6" s="14" customFormat="1" ht="15.75" customHeight="1" x14ac:dyDescent="0.2">
      <c r="A21" s="8">
        <v>10</v>
      </c>
      <c r="B21" s="19" t="s">
        <v>507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6" s="14" customFormat="1" ht="15.75" customHeight="1" x14ac:dyDescent="0.2">
      <c r="A22" s="8">
        <v>11</v>
      </c>
      <c r="B22" s="19" t="s">
        <v>468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6" s="14" customFormat="1" ht="15.75" customHeight="1" x14ac:dyDescent="0.2">
      <c r="A23" s="8">
        <v>12</v>
      </c>
      <c r="B23" s="19" t="s">
        <v>506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6" s="14" customFormat="1" ht="15.75" customHeight="1" x14ac:dyDescent="0.2">
      <c r="A24" s="8">
        <v>13</v>
      </c>
      <c r="B24" s="335" t="s">
        <v>685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6" s="14" customFormat="1" ht="15.75" customHeight="1" x14ac:dyDescent="0.2">
      <c r="A25" s="8">
        <v>14</v>
      </c>
      <c r="B25" s="338" t="s">
        <v>846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6" s="14" customFormat="1" ht="15.75" customHeight="1" x14ac:dyDescent="0.2">
      <c r="A26" s="508" t="s">
        <v>18</v>
      </c>
      <c r="B26" s="335"/>
      <c r="C26" s="510">
        <f>SUM(C12:C25)</f>
        <v>82</v>
      </c>
      <c r="D26" s="665">
        <f t="shared" ref="D26:F26" si="0">SUM(D12:D25)</f>
        <v>55.629999999999995</v>
      </c>
      <c r="E26" s="665">
        <f t="shared" si="0"/>
        <v>82</v>
      </c>
      <c r="F26" s="665">
        <f t="shared" si="0"/>
        <v>55.629999999999995</v>
      </c>
      <c r="G26" s="8">
        <f t="shared" ref="G26:K26" si="1">SUM(G12:G23)</f>
        <v>0</v>
      </c>
      <c r="H26" s="8">
        <f t="shared" si="1"/>
        <v>0</v>
      </c>
      <c r="I26" s="8">
        <f t="shared" si="1"/>
        <v>0</v>
      </c>
      <c r="J26" s="8">
        <f t="shared" si="1"/>
        <v>0</v>
      </c>
      <c r="K26" s="8">
        <f t="shared" si="1"/>
        <v>12</v>
      </c>
    </row>
    <row r="27" spans="1:16" s="14" customFormat="1" x14ac:dyDescent="0.2">
      <c r="A27" s="12"/>
    </row>
    <row r="28" spans="1:16" s="14" customFormat="1" x14ac:dyDescent="0.2">
      <c r="A28" s="12"/>
    </row>
    <row r="29" spans="1:16" s="14" customFormat="1" x14ac:dyDescent="0.2">
      <c r="A29" s="12"/>
    </row>
    <row r="30" spans="1:16" s="17" customFormat="1" ht="13.9" customHeight="1" x14ac:dyDescent="0.2">
      <c r="B30" s="88"/>
      <c r="C30" s="88"/>
      <c r="D30" s="88"/>
      <c r="E30" s="88"/>
      <c r="F30" s="88"/>
      <c r="G30" s="88"/>
      <c r="H30" s="88"/>
      <c r="I30" s="751" t="s">
        <v>13</v>
      </c>
      <c r="J30" s="751"/>
      <c r="K30" s="88"/>
      <c r="L30" s="88"/>
      <c r="M30" s="88"/>
      <c r="N30" s="88"/>
      <c r="O30" s="88"/>
      <c r="P30" s="88"/>
    </row>
    <row r="31" spans="1:16" s="17" customFormat="1" ht="13.15" customHeight="1" x14ac:dyDescent="0.2">
      <c r="A31" s="754" t="s">
        <v>14</v>
      </c>
      <c r="B31" s="754"/>
      <c r="C31" s="754"/>
      <c r="D31" s="754"/>
      <c r="E31" s="754"/>
      <c r="F31" s="754"/>
      <c r="G31" s="754"/>
      <c r="H31" s="754"/>
      <c r="I31" s="754"/>
      <c r="J31" s="754"/>
      <c r="K31" s="88"/>
      <c r="L31" s="88"/>
      <c r="M31" s="88"/>
      <c r="N31" s="88"/>
      <c r="O31" s="88"/>
      <c r="P31" s="88"/>
    </row>
    <row r="32" spans="1:16" s="17" customFormat="1" ht="13.15" customHeight="1" x14ac:dyDescent="0.2">
      <c r="A32" s="754" t="s">
        <v>1050</v>
      </c>
      <c r="B32" s="754"/>
      <c r="C32" s="754"/>
      <c r="D32" s="754"/>
      <c r="E32" s="754"/>
      <c r="F32" s="754"/>
      <c r="G32" s="754"/>
      <c r="H32" s="754"/>
      <c r="I32" s="754"/>
      <c r="J32" s="754"/>
      <c r="K32" s="88"/>
      <c r="L32" s="88"/>
      <c r="M32" s="88"/>
      <c r="N32" s="88"/>
      <c r="O32" s="88"/>
      <c r="P32" s="88"/>
    </row>
    <row r="33" spans="1:10" s="17" customFormat="1" x14ac:dyDescent="0.2">
      <c r="A33" s="16" t="s">
        <v>21</v>
      </c>
      <c r="B33" s="16"/>
      <c r="C33" s="16"/>
      <c r="D33" s="16"/>
      <c r="E33" s="16"/>
      <c r="F33" s="16"/>
      <c r="H33" s="727" t="s">
        <v>22</v>
      </c>
      <c r="I33" s="727"/>
    </row>
    <row r="34" spans="1:10" s="17" customFormat="1" x14ac:dyDescent="0.2">
      <c r="A34" s="16"/>
    </row>
    <row r="35" spans="1:10" x14ac:dyDescent="0.2">
      <c r="A35" s="763"/>
      <c r="B35" s="763"/>
      <c r="C35" s="763"/>
      <c r="D35" s="763"/>
      <c r="E35" s="763"/>
      <c r="F35" s="763"/>
      <c r="G35" s="763"/>
      <c r="H35" s="763"/>
      <c r="I35" s="763"/>
      <c r="J35" s="763"/>
    </row>
  </sheetData>
  <mergeCells count="21">
    <mergeCell ref="K9:K10"/>
    <mergeCell ref="I30:J30"/>
    <mergeCell ref="A31:J31"/>
    <mergeCell ref="A32:J32"/>
    <mergeCell ref="H33:I33"/>
    <mergeCell ref="A35:J35"/>
    <mergeCell ref="C8:J8"/>
    <mergeCell ref="A9:A10"/>
    <mergeCell ref="B9:B10"/>
    <mergeCell ref="C9:D9"/>
    <mergeCell ref="E9:F9"/>
    <mergeCell ref="G9:H9"/>
    <mergeCell ref="I9:J9"/>
    <mergeCell ref="A7:B7"/>
    <mergeCell ref="I7:K7"/>
    <mergeCell ref="D1:E1"/>
    <mergeCell ref="I1:J1"/>
    <mergeCell ref="A2:J2"/>
    <mergeCell ref="A3:J3"/>
    <mergeCell ref="A5:K5"/>
    <mergeCell ref="C7:H7"/>
  </mergeCells>
  <printOptions horizontalCentered="1" verticalCentered="1"/>
  <pageMargins left="0.70866141732283505" right="0.70866141732283505" top="0.23622047244094499" bottom="0" header="0.31496062992126" footer="0.31496062992126"/>
  <pageSetup paperSize="9" scale="8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S28"/>
  <sheetViews>
    <sheetView view="pageBreakPreview" topLeftCell="A4" zoomScale="90" zoomScaleSheetLayoutView="90" workbookViewId="0">
      <selection activeCell="D19" sqref="D19"/>
    </sheetView>
  </sheetViews>
  <sheetFormatPr defaultRowHeight="12.75" x14ac:dyDescent="0.2"/>
  <cols>
    <col min="2" max="2" width="10.570312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727"/>
      <c r="E1" s="727"/>
      <c r="H1" s="44"/>
      <c r="I1" s="833" t="s">
        <v>379</v>
      </c>
      <c r="J1" s="833"/>
    </row>
    <row r="2" spans="1:19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</row>
    <row r="3" spans="1:19" ht="20.25" x14ac:dyDescent="0.3">
      <c r="A3" s="724" t="s">
        <v>747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19" ht="10.5" customHeight="1" x14ac:dyDescent="0.2"/>
    <row r="5" spans="1:19" s="17" customFormat="1" ht="18.75" customHeight="1" x14ac:dyDescent="0.25">
      <c r="A5" s="948" t="s">
        <v>434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</row>
    <row r="6" spans="1:19" s="17" customFormat="1" ht="15.7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7" customFormat="1" x14ac:dyDescent="0.2">
      <c r="A7" s="726" t="s">
        <v>160</v>
      </c>
      <c r="B7" s="726"/>
      <c r="C7" s="823" t="s">
        <v>1047</v>
      </c>
      <c r="D7" s="823"/>
      <c r="E7" s="823"/>
      <c r="F7" s="823"/>
      <c r="G7" s="823"/>
      <c r="H7" s="823"/>
      <c r="I7" s="909" t="s">
        <v>1049</v>
      </c>
      <c r="J7" s="909"/>
      <c r="K7" s="909"/>
    </row>
    <row r="8" spans="1:19" s="15" customFormat="1" ht="15.75" hidden="1" x14ac:dyDescent="0.25">
      <c r="C8" s="837" t="s">
        <v>15</v>
      </c>
      <c r="D8" s="837"/>
      <c r="E8" s="837"/>
      <c r="F8" s="837"/>
      <c r="G8" s="837"/>
      <c r="H8" s="837"/>
      <c r="I8" s="837"/>
      <c r="J8" s="837"/>
    </row>
    <row r="9" spans="1:19" ht="30" customHeight="1" x14ac:dyDescent="0.2">
      <c r="A9" s="831" t="s">
        <v>24</v>
      </c>
      <c r="B9" s="831" t="s">
        <v>38</v>
      </c>
      <c r="C9" s="698" t="s">
        <v>855</v>
      </c>
      <c r="D9" s="699"/>
      <c r="E9" s="698" t="s">
        <v>39</v>
      </c>
      <c r="F9" s="699"/>
      <c r="G9" s="698" t="s">
        <v>40</v>
      </c>
      <c r="H9" s="699"/>
      <c r="I9" s="720" t="s">
        <v>108</v>
      </c>
      <c r="J9" s="720"/>
      <c r="K9" s="831" t="s">
        <v>234</v>
      </c>
      <c r="R9" s="9"/>
      <c r="S9" s="14"/>
    </row>
    <row r="10" spans="1:19" s="16" customFormat="1" ht="42.6" customHeight="1" x14ac:dyDescent="0.2">
      <c r="A10" s="832"/>
      <c r="B10" s="832"/>
      <c r="C10" s="5" t="s">
        <v>41</v>
      </c>
      <c r="D10" s="5" t="s">
        <v>107</v>
      </c>
      <c r="E10" s="5" t="s">
        <v>41</v>
      </c>
      <c r="F10" s="5" t="s">
        <v>107</v>
      </c>
      <c r="G10" s="5" t="s">
        <v>41</v>
      </c>
      <c r="H10" s="5" t="s">
        <v>107</v>
      </c>
      <c r="I10" s="5" t="s">
        <v>136</v>
      </c>
      <c r="J10" s="5" t="s">
        <v>137</v>
      </c>
      <c r="K10" s="832"/>
    </row>
    <row r="11" spans="1:19" x14ac:dyDescent="0.2">
      <c r="A11" s="157">
        <v>1</v>
      </c>
      <c r="B11" s="157">
        <v>2</v>
      </c>
      <c r="C11" s="157">
        <v>3</v>
      </c>
      <c r="D11" s="157">
        <v>4</v>
      </c>
      <c r="E11" s="157">
        <v>5</v>
      </c>
      <c r="F11" s="157">
        <v>6</v>
      </c>
      <c r="G11" s="157">
        <v>7</v>
      </c>
      <c r="H11" s="157">
        <v>8</v>
      </c>
      <c r="I11" s="157">
        <v>9</v>
      </c>
      <c r="J11" s="157">
        <v>10</v>
      </c>
      <c r="K11" s="3">
        <v>11</v>
      </c>
    </row>
    <row r="12" spans="1:19" ht="63.75" x14ac:dyDescent="0.2">
      <c r="A12" s="19">
        <v>1</v>
      </c>
      <c r="B12" s="461" t="s">
        <v>891</v>
      </c>
      <c r="C12" s="461">
        <v>12</v>
      </c>
      <c r="D12" s="461">
        <v>13.91</v>
      </c>
      <c r="E12" s="461">
        <v>12</v>
      </c>
      <c r="F12" s="461">
        <v>13.91</v>
      </c>
      <c r="G12" s="461">
        <v>0</v>
      </c>
      <c r="H12" s="461">
        <v>0</v>
      </c>
      <c r="I12" s="461">
        <v>0</v>
      </c>
      <c r="J12" s="461">
        <v>0</v>
      </c>
      <c r="K12" s="462" t="s">
        <v>919</v>
      </c>
    </row>
    <row r="13" spans="1:19" x14ac:dyDescent="0.2">
      <c r="A13" s="19">
        <v>2</v>
      </c>
      <c r="B13" s="461" t="s">
        <v>890</v>
      </c>
      <c r="C13" s="461">
        <v>20</v>
      </c>
      <c r="D13" s="461">
        <v>25.48</v>
      </c>
      <c r="E13" s="461">
        <v>20</v>
      </c>
      <c r="F13" s="461">
        <v>25.48</v>
      </c>
      <c r="G13" s="461">
        <v>0</v>
      </c>
      <c r="H13" s="461">
        <v>0</v>
      </c>
      <c r="I13" s="461">
        <v>0</v>
      </c>
      <c r="J13" s="461">
        <v>0</v>
      </c>
      <c r="K13" s="166">
        <v>0</v>
      </c>
    </row>
    <row r="14" spans="1:19" x14ac:dyDescent="0.2">
      <c r="A14" s="19">
        <v>3</v>
      </c>
      <c r="B14" s="278" t="s">
        <v>892</v>
      </c>
      <c r="C14" s="278">
        <v>50</v>
      </c>
      <c r="D14" s="278">
        <v>16.239999999999998</v>
      </c>
      <c r="E14" s="278">
        <v>50</v>
      </c>
      <c r="F14" s="278">
        <v>16.239999999999998</v>
      </c>
      <c r="G14" s="278">
        <v>0</v>
      </c>
      <c r="H14" s="278">
        <v>0</v>
      </c>
      <c r="I14" s="278">
        <v>0</v>
      </c>
      <c r="J14" s="278">
        <v>0</v>
      </c>
      <c r="K14" s="348" t="s">
        <v>918</v>
      </c>
    </row>
    <row r="15" spans="1:19" x14ac:dyDescent="0.2">
      <c r="A15" s="19">
        <v>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3"/>
    </row>
    <row r="16" spans="1:19" x14ac:dyDescent="0.2">
      <c r="A16" s="19">
        <v>5</v>
      </c>
      <c r="B16" s="157"/>
      <c r="C16" s="157"/>
      <c r="D16" s="157"/>
      <c r="E16" s="157"/>
      <c r="F16" s="157"/>
      <c r="G16" s="157"/>
      <c r="H16" s="157"/>
      <c r="I16" s="157"/>
      <c r="J16" s="157"/>
      <c r="K16" s="3"/>
    </row>
    <row r="17" spans="1:16" s="14" customFormat="1" x14ac:dyDescent="0.2">
      <c r="A17" s="11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6" s="14" customFormat="1" x14ac:dyDescent="0.2">
      <c r="A18" s="3" t="s">
        <v>18</v>
      </c>
      <c r="B18" s="9"/>
      <c r="C18" s="351">
        <f>SUM(C12:C17)</f>
        <v>82</v>
      </c>
      <c r="D18" s="351">
        <f>SUM(D12:D17)</f>
        <v>55.629999999999995</v>
      </c>
      <c r="E18" s="351">
        <f>SUM(E12:E17)</f>
        <v>82</v>
      </c>
      <c r="F18" s="351">
        <f>SUM(F12:F17)</f>
        <v>55.629999999999995</v>
      </c>
      <c r="G18" s="351">
        <f>SUM(G13:G17)</f>
        <v>0</v>
      </c>
      <c r="H18" s="351">
        <f>SUM(H13:H17)</f>
        <v>0</v>
      </c>
      <c r="I18" s="351">
        <f>SUM(I13:I17)</f>
        <v>0</v>
      </c>
      <c r="J18" s="351">
        <f>SUM(J13:J17)</f>
        <v>0</v>
      </c>
      <c r="K18" s="9"/>
    </row>
    <row r="19" spans="1:16" s="14" customFormat="1" x14ac:dyDescent="0.2">
      <c r="A19" s="12" t="s">
        <v>43</v>
      </c>
    </row>
    <row r="20" spans="1:16" s="14" customFormat="1" x14ac:dyDescent="0.2">
      <c r="A20" s="12"/>
    </row>
    <row r="21" spans="1:16" s="14" customFormat="1" x14ac:dyDescent="0.2">
      <c r="A21" s="12"/>
    </row>
    <row r="22" spans="1:16" s="14" customFormat="1" x14ac:dyDescent="0.2">
      <c r="A22" s="12"/>
    </row>
    <row r="23" spans="1:16" s="17" customFormat="1" ht="13.9" customHeight="1" x14ac:dyDescent="0.2">
      <c r="B23" s="88"/>
      <c r="C23" s="88"/>
      <c r="D23" s="88"/>
      <c r="E23" s="88"/>
      <c r="F23" s="88"/>
      <c r="G23" s="88"/>
      <c r="H23" s="88"/>
      <c r="I23" s="751" t="s">
        <v>13</v>
      </c>
      <c r="J23" s="751"/>
      <c r="K23" s="88"/>
      <c r="L23" s="88"/>
      <c r="M23" s="88"/>
      <c r="N23" s="88"/>
      <c r="O23" s="88"/>
      <c r="P23" s="88"/>
    </row>
    <row r="24" spans="1:16" s="17" customFormat="1" ht="13.15" customHeight="1" x14ac:dyDescent="0.2">
      <c r="A24" s="754" t="s">
        <v>14</v>
      </c>
      <c r="B24" s="754"/>
      <c r="C24" s="754"/>
      <c r="D24" s="754"/>
      <c r="E24" s="754"/>
      <c r="F24" s="754"/>
      <c r="G24" s="754"/>
      <c r="H24" s="754"/>
      <c r="I24" s="754"/>
      <c r="J24" s="754"/>
      <c r="K24" s="88"/>
      <c r="L24" s="88"/>
      <c r="M24" s="88"/>
      <c r="N24" s="88"/>
      <c r="O24" s="88"/>
      <c r="P24" s="88"/>
    </row>
    <row r="25" spans="1:16" s="17" customFormat="1" ht="13.15" customHeight="1" x14ac:dyDescent="0.2">
      <c r="A25" s="754" t="s">
        <v>1050</v>
      </c>
      <c r="B25" s="754"/>
      <c r="C25" s="754"/>
      <c r="D25" s="754"/>
      <c r="E25" s="754"/>
      <c r="F25" s="754"/>
      <c r="G25" s="754"/>
      <c r="H25" s="754"/>
      <c r="I25" s="754"/>
      <c r="J25" s="754"/>
      <c r="K25" s="88"/>
      <c r="L25" s="88"/>
      <c r="M25" s="88"/>
      <c r="N25" s="88"/>
      <c r="O25" s="88"/>
      <c r="P25" s="88"/>
    </row>
    <row r="26" spans="1:16" s="17" customFormat="1" x14ac:dyDescent="0.2">
      <c r="A26" s="16" t="s">
        <v>21</v>
      </c>
      <c r="B26" s="16"/>
      <c r="C26" s="16"/>
      <c r="D26" s="16"/>
      <c r="E26" s="16"/>
      <c r="F26" s="16"/>
      <c r="H26" s="727" t="s">
        <v>22</v>
      </c>
      <c r="I26" s="727"/>
    </row>
    <row r="27" spans="1:16" s="17" customFormat="1" x14ac:dyDescent="0.2">
      <c r="A27" s="16"/>
    </row>
    <row r="28" spans="1:16" x14ac:dyDescent="0.2">
      <c r="A28" s="763"/>
      <c r="B28" s="763"/>
      <c r="C28" s="763"/>
      <c r="D28" s="763"/>
      <c r="E28" s="763"/>
      <c r="F28" s="763"/>
      <c r="G28" s="763"/>
      <c r="H28" s="763"/>
      <c r="I28" s="763"/>
      <c r="J28" s="763"/>
    </row>
  </sheetData>
  <mergeCells count="21">
    <mergeCell ref="I1:J1"/>
    <mergeCell ref="A24:J24"/>
    <mergeCell ref="G9:H9"/>
    <mergeCell ref="I9:J9"/>
    <mergeCell ref="D1:E1"/>
    <mergeCell ref="A9:A10"/>
    <mergeCell ref="A2:J2"/>
    <mergeCell ref="A28:J28"/>
    <mergeCell ref="E9:F9"/>
    <mergeCell ref="C9:D9"/>
    <mergeCell ref="H26:I26"/>
    <mergeCell ref="A25:J25"/>
    <mergeCell ref="K9:K10"/>
    <mergeCell ref="C8:J8"/>
    <mergeCell ref="A3:J3"/>
    <mergeCell ref="I23:J23"/>
    <mergeCell ref="I7:K7"/>
    <mergeCell ref="A7:B7"/>
    <mergeCell ref="A5:K5"/>
    <mergeCell ref="B9:B10"/>
    <mergeCell ref="C7:H7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S27"/>
  <sheetViews>
    <sheetView zoomScaleNormal="100" zoomScaleSheetLayoutView="90" workbookViewId="0">
      <selection activeCell="D13" sqref="D13"/>
    </sheetView>
  </sheetViews>
  <sheetFormatPr defaultRowHeight="12.75" x14ac:dyDescent="0.2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727"/>
      <c r="E1" s="727"/>
      <c r="H1" s="44"/>
      <c r="J1" s="833" t="s">
        <v>71</v>
      </c>
      <c r="K1" s="833"/>
    </row>
    <row r="2" spans="1:19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</row>
    <row r="3" spans="1:19" ht="18" x14ac:dyDescent="0.25">
      <c r="A3" s="871" t="s">
        <v>744</v>
      </c>
      <c r="B3" s="871"/>
      <c r="C3" s="871"/>
      <c r="D3" s="871"/>
      <c r="E3" s="871"/>
      <c r="F3" s="871"/>
      <c r="G3" s="871"/>
      <c r="H3" s="871"/>
      <c r="I3" s="871"/>
      <c r="J3" s="871"/>
    </row>
    <row r="4" spans="1:19" ht="10.5" customHeight="1" x14ac:dyDescent="0.2"/>
    <row r="5" spans="1:19" s="17" customFormat="1" ht="15.75" customHeight="1" x14ac:dyDescent="0.2">
      <c r="A5" s="949" t="s">
        <v>435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</row>
    <row r="6" spans="1:19" s="17" customFormat="1" ht="15.7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7" customFormat="1" x14ac:dyDescent="0.2">
      <c r="A7" s="726" t="s">
        <v>160</v>
      </c>
      <c r="B7" s="726"/>
      <c r="C7" s="823" t="s">
        <v>1047</v>
      </c>
      <c r="D7" s="823"/>
      <c r="E7" s="823"/>
      <c r="I7" s="726" t="s">
        <v>1049</v>
      </c>
      <c r="J7" s="726"/>
      <c r="K7" s="726"/>
    </row>
    <row r="8" spans="1:19" s="15" customFormat="1" ht="15.75" hidden="1" x14ac:dyDescent="0.25">
      <c r="C8" s="837" t="s">
        <v>15</v>
      </c>
      <c r="D8" s="837"/>
      <c r="E8" s="837"/>
      <c r="F8" s="837"/>
      <c r="G8" s="837"/>
      <c r="H8" s="837"/>
      <c r="I8" s="837"/>
      <c r="J8" s="837"/>
    </row>
    <row r="9" spans="1:19" ht="30" customHeight="1" x14ac:dyDescent="0.2">
      <c r="A9" s="831" t="s">
        <v>24</v>
      </c>
      <c r="B9" s="831" t="s">
        <v>38</v>
      </c>
      <c r="C9" s="698" t="s">
        <v>856</v>
      </c>
      <c r="D9" s="699"/>
      <c r="E9" s="698" t="s">
        <v>471</v>
      </c>
      <c r="F9" s="699"/>
      <c r="G9" s="698" t="s">
        <v>40</v>
      </c>
      <c r="H9" s="699"/>
      <c r="I9" s="720" t="s">
        <v>108</v>
      </c>
      <c r="J9" s="720"/>
      <c r="K9" s="831" t="s">
        <v>509</v>
      </c>
      <c r="R9" s="9"/>
      <c r="S9" s="14"/>
    </row>
    <row r="10" spans="1:19" s="16" customFormat="1" ht="46.5" customHeight="1" x14ac:dyDescent="0.2">
      <c r="A10" s="832"/>
      <c r="B10" s="832"/>
      <c r="C10" s="5" t="s">
        <v>41</v>
      </c>
      <c r="D10" s="5" t="s">
        <v>107</v>
      </c>
      <c r="E10" s="5" t="s">
        <v>41</v>
      </c>
      <c r="F10" s="5" t="s">
        <v>107</v>
      </c>
      <c r="G10" s="5" t="s">
        <v>41</v>
      </c>
      <c r="H10" s="5" t="s">
        <v>107</v>
      </c>
      <c r="I10" s="5" t="s">
        <v>136</v>
      </c>
      <c r="J10" s="5" t="s">
        <v>137</v>
      </c>
      <c r="K10" s="832"/>
    </row>
    <row r="11" spans="1:19" x14ac:dyDescent="0.2">
      <c r="A11" s="157">
        <v>1</v>
      </c>
      <c r="B11" s="157">
        <v>2</v>
      </c>
      <c r="C11" s="157">
        <v>3</v>
      </c>
      <c r="D11" s="157">
        <v>4</v>
      </c>
      <c r="E11" s="157">
        <v>5</v>
      </c>
      <c r="F11" s="157">
        <v>6</v>
      </c>
      <c r="G11" s="157">
        <v>7</v>
      </c>
      <c r="H11" s="157">
        <v>8</v>
      </c>
      <c r="I11" s="157">
        <v>9</v>
      </c>
      <c r="J11" s="157">
        <v>10</v>
      </c>
      <c r="K11" s="157">
        <v>11</v>
      </c>
    </row>
    <row r="12" spans="1:19" x14ac:dyDescent="0.2">
      <c r="A12" s="8">
        <v>1</v>
      </c>
      <c r="B12" s="348" t="s">
        <v>891</v>
      </c>
      <c r="C12" s="8">
        <v>64</v>
      </c>
      <c r="D12" s="8">
        <v>2.2000000000000002</v>
      </c>
      <c r="E12" s="8">
        <v>64</v>
      </c>
      <c r="F12" s="8">
        <v>2.2000000000000002</v>
      </c>
      <c r="G12" s="8">
        <v>0</v>
      </c>
      <c r="H12" s="8">
        <v>0</v>
      </c>
      <c r="I12" s="8">
        <v>0</v>
      </c>
      <c r="J12" s="8">
        <v>0</v>
      </c>
      <c r="K12" s="462">
        <v>0</v>
      </c>
    </row>
    <row r="13" spans="1:19" x14ac:dyDescent="0.2">
      <c r="A13" s="8">
        <v>2</v>
      </c>
      <c r="B13" s="348" t="s">
        <v>890</v>
      </c>
      <c r="C13" s="8">
        <v>30</v>
      </c>
      <c r="D13" s="8">
        <v>1.5</v>
      </c>
      <c r="E13" s="8">
        <v>30</v>
      </c>
      <c r="F13" s="8">
        <v>1.5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9" x14ac:dyDescent="0.2">
      <c r="A14" s="8">
        <v>3</v>
      </c>
      <c r="B14" s="278" t="s">
        <v>892</v>
      </c>
      <c r="C14" s="278">
        <v>283</v>
      </c>
      <c r="D14" s="278">
        <v>14.15</v>
      </c>
      <c r="E14" s="278">
        <v>283</v>
      </c>
      <c r="F14" s="278">
        <v>14.15</v>
      </c>
      <c r="G14" s="278">
        <v>0</v>
      </c>
      <c r="H14" s="278">
        <v>0</v>
      </c>
      <c r="I14" s="278">
        <v>0</v>
      </c>
      <c r="J14" s="278">
        <v>0</v>
      </c>
      <c r="K14" s="348">
        <v>0</v>
      </c>
    </row>
    <row r="15" spans="1:19" x14ac:dyDescent="0.2">
      <c r="A15" s="8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9" x14ac:dyDescent="0.2">
      <c r="A16" s="8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6" s="14" customFormat="1" x14ac:dyDescent="0.2">
      <c r="A17" s="11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6" s="14" customFormat="1" x14ac:dyDescent="0.2">
      <c r="A18" s="3" t="s">
        <v>18</v>
      </c>
      <c r="B18" s="9"/>
      <c r="C18" s="351">
        <f>SUM(C12:C17)</f>
        <v>377</v>
      </c>
      <c r="D18" s="351">
        <f t="shared" ref="D18:J18" si="0">SUM(D12:D17)</f>
        <v>17.850000000000001</v>
      </c>
      <c r="E18" s="351">
        <f t="shared" si="0"/>
        <v>377</v>
      </c>
      <c r="F18" s="351">
        <f t="shared" si="0"/>
        <v>17.850000000000001</v>
      </c>
      <c r="G18" s="351">
        <f t="shared" si="0"/>
        <v>0</v>
      </c>
      <c r="H18" s="351">
        <f t="shared" si="0"/>
        <v>0</v>
      </c>
      <c r="I18" s="351">
        <f t="shared" si="0"/>
        <v>0</v>
      </c>
      <c r="J18" s="351">
        <f t="shared" si="0"/>
        <v>0</v>
      </c>
      <c r="K18" s="9"/>
    </row>
    <row r="19" spans="1:16" s="14" customFormat="1" x14ac:dyDescent="0.2"/>
    <row r="20" spans="1:16" s="14" customFormat="1" x14ac:dyDescent="0.2">
      <c r="A20" s="12" t="s">
        <v>43</v>
      </c>
    </row>
    <row r="21" spans="1:16" ht="15.75" customHeight="1" x14ac:dyDescent="0.2">
      <c r="C21" s="834"/>
      <c r="D21" s="834"/>
      <c r="E21" s="834"/>
      <c r="F21" s="834"/>
    </row>
    <row r="22" spans="1:16" s="17" customFormat="1" ht="13.9" customHeight="1" x14ac:dyDescent="0.2">
      <c r="B22" s="88"/>
      <c r="C22" s="88"/>
      <c r="D22" s="88"/>
      <c r="E22" s="88"/>
      <c r="F22" s="88"/>
      <c r="G22" s="88"/>
      <c r="H22" s="88"/>
      <c r="I22" s="751" t="s">
        <v>13</v>
      </c>
      <c r="J22" s="751"/>
      <c r="K22" s="88"/>
      <c r="L22" s="88"/>
      <c r="M22" s="88"/>
      <c r="N22" s="88"/>
      <c r="O22" s="88"/>
      <c r="P22" s="88"/>
    </row>
    <row r="23" spans="1:16" s="17" customFormat="1" ht="13.15" customHeight="1" x14ac:dyDescent="0.2">
      <c r="A23" s="754" t="s">
        <v>14</v>
      </c>
      <c r="B23" s="754"/>
      <c r="C23" s="754"/>
      <c r="D23" s="754"/>
      <c r="E23" s="754"/>
      <c r="F23" s="754"/>
      <c r="G23" s="754"/>
      <c r="H23" s="754"/>
      <c r="I23" s="754"/>
      <c r="J23" s="754"/>
      <c r="K23" s="88"/>
      <c r="L23" s="88"/>
      <c r="M23" s="88"/>
      <c r="N23" s="88"/>
      <c r="O23" s="88"/>
      <c r="P23" s="88"/>
    </row>
    <row r="24" spans="1:16" s="17" customFormat="1" ht="13.15" customHeight="1" x14ac:dyDescent="0.2">
      <c r="A24" s="754" t="s">
        <v>1050</v>
      </c>
      <c r="B24" s="754"/>
      <c r="C24" s="754"/>
      <c r="D24" s="754"/>
      <c r="E24" s="754"/>
      <c r="F24" s="754"/>
      <c r="G24" s="754"/>
      <c r="H24" s="754"/>
      <c r="I24" s="754"/>
      <c r="J24" s="754"/>
      <c r="K24" s="88"/>
      <c r="L24" s="88"/>
      <c r="M24" s="88"/>
      <c r="N24" s="88"/>
      <c r="O24" s="88"/>
      <c r="P24" s="88"/>
    </row>
    <row r="25" spans="1:16" s="17" customFormat="1" x14ac:dyDescent="0.2">
      <c r="A25" s="16" t="s">
        <v>21</v>
      </c>
      <c r="B25" s="16"/>
      <c r="C25" s="16"/>
      <c r="D25" s="16"/>
      <c r="E25" s="16"/>
      <c r="F25" s="16"/>
      <c r="H25" s="727" t="s">
        <v>22</v>
      </c>
      <c r="I25" s="727"/>
    </row>
    <row r="26" spans="1:16" s="17" customFormat="1" x14ac:dyDescent="0.2">
      <c r="A26" s="16"/>
    </row>
    <row r="27" spans="1:16" x14ac:dyDescent="0.2">
      <c r="A27" s="763"/>
      <c r="B27" s="763"/>
      <c r="C27" s="763"/>
      <c r="D27" s="763"/>
      <c r="E27" s="763"/>
      <c r="F27" s="763"/>
      <c r="G27" s="763"/>
      <c r="H27" s="763"/>
      <c r="I27" s="763"/>
      <c r="J27" s="763"/>
    </row>
  </sheetData>
  <mergeCells count="22">
    <mergeCell ref="J1:K1"/>
    <mergeCell ref="I9:J9"/>
    <mergeCell ref="D1:E1"/>
    <mergeCell ref="A2:J2"/>
    <mergeCell ref="A3:J3"/>
    <mergeCell ref="C9:D9"/>
    <mergeCell ref="A5:L5"/>
    <mergeCell ref="K9:K10"/>
    <mergeCell ref="A7:B7"/>
    <mergeCell ref="A27:J27"/>
    <mergeCell ref="A23:J23"/>
    <mergeCell ref="I7:K7"/>
    <mergeCell ref="H25:I25"/>
    <mergeCell ref="C8:J8"/>
    <mergeCell ref="A9:A10"/>
    <mergeCell ref="I22:J22"/>
    <mergeCell ref="B9:B10"/>
    <mergeCell ref="E9:F9"/>
    <mergeCell ref="G9:H9"/>
    <mergeCell ref="A24:J24"/>
    <mergeCell ref="C21:F21"/>
    <mergeCell ref="C7:E7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S27"/>
  <sheetViews>
    <sheetView topLeftCell="A7" zoomScaleNormal="100" zoomScaleSheetLayoutView="90" workbookViewId="0">
      <selection activeCell="D13" sqref="D13"/>
    </sheetView>
  </sheetViews>
  <sheetFormatPr defaultRowHeight="12.75" x14ac:dyDescent="0.2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727"/>
      <c r="E1" s="727"/>
      <c r="H1" s="44"/>
      <c r="J1" s="833" t="s">
        <v>472</v>
      </c>
      <c r="K1" s="833"/>
    </row>
    <row r="2" spans="1:19" ht="15" x14ac:dyDescent="0.2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</row>
    <row r="3" spans="1:19" ht="18" x14ac:dyDescent="0.25">
      <c r="A3" s="871" t="s">
        <v>744</v>
      </c>
      <c r="B3" s="871"/>
      <c r="C3" s="871"/>
      <c r="D3" s="871"/>
      <c r="E3" s="871"/>
      <c r="F3" s="871"/>
      <c r="G3" s="871"/>
      <c r="H3" s="871"/>
      <c r="I3" s="871"/>
      <c r="J3" s="871"/>
    </row>
    <row r="4" spans="1:19" ht="10.5" customHeight="1" x14ac:dyDescent="0.2"/>
    <row r="5" spans="1:19" s="17" customFormat="1" ht="15.75" customHeight="1" x14ac:dyDescent="0.2">
      <c r="A5" s="950" t="s">
        <v>482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</row>
    <row r="6" spans="1:19" s="17" customFormat="1" ht="15.7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7" customFormat="1" x14ac:dyDescent="0.2">
      <c r="A7" s="726" t="s">
        <v>160</v>
      </c>
      <c r="B7" s="726"/>
      <c r="C7" s="823" t="s">
        <v>1047</v>
      </c>
      <c r="D7" s="823"/>
      <c r="E7" s="823"/>
      <c r="I7" s="726" t="s">
        <v>1049</v>
      </c>
      <c r="J7" s="726"/>
      <c r="K7" s="726"/>
    </row>
    <row r="8" spans="1:19" s="15" customFormat="1" ht="15.75" hidden="1" x14ac:dyDescent="0.25">
      <c r="C8" s="837" t="s">
        <v>15</v>
      </c>
      <c r="D8" s="837"/>
      <c r="E8" s="837"/>
      <c r="F8" s="837"/>
      <c r="G8" s="837"/>
      <c r="H8" s="837"/>
      <c r="I8" s="837"/>
      <c r="J8" s="837"/>
    </row>
    <row r="9" spans="1:19" ht="31.5" customHeight="1" x14ac:dyDescent="0.2">
      <c r="A9" s="831" t="s">
        <v>24</v>
      </c>
      <c r="B9" s="831" t="s">
        <v>38</v>
      </c>
      <c r="C9" s="698" t="s">
        <v>857</v>
      </c>
      <c r="D9" s="699"/>
      <c r="E9" s="698" t="s">
        <v>471</v>
      </c>
      <c r="F9" s="699"/>
      <c r="G9" s="698" t="s">
        <v>40</v>
      </c>
      <c r="H9" s="699"/>
      <c r="I9" s="720" t="s">
        <v>108</v>
      </c>
      <c r="J9" s="720"/>
      <c r="K9" s="831" t="s">
        <v>509</v>
      </c>
      <c r="R9" s="9"/>
      <c r="S9" s="14"/>
    </row>
    <row r="10" spans="1:19" s="16" customFormat="1" ht="46.5" customHeight="1" x14ac:dyDescent="0.2">
      <c r="A10" s="832"/>
      <c r="B10" s="832"/>
      <c r="C10" s="5" t="s">
        <v>41</v>
      </c>
      <c r="D10" s="5" t="s">
        <v>107</v>
      </c>
      <c r="E10" s="5" t="s">
        <v>41</v>
      </c>
      <c r="F10" s="5" t="s">
        <v>107</v>
      </c>
      <c r="G10" s="5" t="s">
        <v>41</v>
      </c>
      <c r="H10" s="5" t="s">
        <v>107</v>
      </c>
      <c r="I10" s="5" t="s">
        <v>136</v>
      </c>
      <c r="J10" s="5" t="s">
        <v>137</v>
      </c>
      <c r="K10" s="832"/>
    </row>
    <row r="11" spans="1:19" x14ac:dyDescent="0.2">
      <c r="A11" s="278">
        <v>1</v>
      </c>
      <c r="B11" s="278">
        <v>2</v>
      </c>
      <c r="C11" s="278">
        <v>3</v>
      </c>
      <c r="D11" s="278">
        <v>4</v>
      </c>
      <c r="E11" s="278">
        <v>5</v>
      </c>
      <c r="F11" s="278">
        <v>6</v>
      </c>
      <c r="G11" s="278">
        <v>7</v>
      </c>
      <c r="H11" s="278">
        <v>8</v>
      </c>
      <c r="I11" s="278">
        <v>9</v>
      </c>
      <c r="J11" s="278">
        <v>10</v>
      </c>
      <c r="K11" s="278">
        <v>11</v>
      </c>
    </row>
    <row r="12" spans="1:19" x14ac:dyDescent="0.2">
      <c r="A12" s="8">
        <v>1</v>
      </c>
      <c r="B12" s="348" t="s">
        <v>891</v>
      </c>
      <c r="C12" s="8">
        <v>67</v>
      </c>
      <c r="D12" s="432">
        <v>1.5</v>
      </c>
      <c r="E12" s="8">
        <v>0</v>
      </c>
      <c r="F12" s="432">
        <v>0</v>
      </c>
      <c r="G12" s="8">
        <v>0</v>
      </c>
      <c r="H12" s="432">
        <v>0</v>
      </c>
      <c r="I12" s="8">
        <v>0</v>
      </c>
      <c r="J12" s="432">
        <v>0</v>
      </c>
      <c r="K12" s="8">
        <v>0</v>
      </c>
    </row>
    <row r="13" spans="1:19" x14ac:dyDescent="0.2">
      <c r="A13" s="8">
        <v>2</v>
      </c>
      <c r="B13" s="348" t="s">
        <v>890</v>
      </c>
      <c r="C13" s="379">
        <v>0</v>
      </c>
      <c r="D13" s="431">
        <v>0</v>
      </c>
      <c r="E13" s="8">
        <v>0</v>
      </c>
      <c r="F13" s="432">
        <v>0</v>
      </c>
      <c r="G13" s="8">
        <v>0</v>
      </c>
      <c r="H13" s="432">
        <v>0</v>
      </c>
      <c r="I13" s="8">
        <v>0</v>
      </c>
      <c r="J13" s="432">
        <v>0</v>
      </c>
      <c r="K13" s="8">
        <v>0</v>
      </c>
    </row>
    <row r="14" spans="1:19" x14ac:dyDescent="0.2">
      <c r="A14" s="8">
        <v>3</v>
      </c>
      <c r="B14" s="348" t="s">
        <v>892</v>
      </c>
      <c r="C14" s="348">
        <v>280</v>
      </c>
      <c r="D14" s="389">
        <v>14</v>
      </c>
      <c r="E14" s="348">
        <v>280</v>
      </c>
      <c r="F14" s="389">
        <v>0</v>
      </c>
      <c r="G14" s="348">
        <v>280</v>
      </c>
      <c r="H14" s="389">
        <v>14</v>
      </c>
      <c r="I14" s="348">
        <v>0</v>
      </c>
      <c r="J14" s="432">
        <v>0</v>
      </c>
      <c r="K14" s="348">
        <v>0</v>
      </c>
    </row>
    <row r="15" spans="1:19" x14ac:dyDescent="0.2">
      <c r="A15" s="8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9" x14ac:dyDescent="0.2">
      <c r="A16" s="8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6" s="14" customFormat="1" x14ac:dyDescent="0.2">
      <c r="A17" s="11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6" s="14" customFormat="1" x14ac:dyDescent="0.2">
      <c r="A18" s="3" t="s">
        <v>18</v>
      </c>
      <c r="B18" s="9"/>
      <c r="C18" s="351">
        <f>SUM(C12:C17)</f>
        <v>347</v>
      </c>
      <c r="D18" s="351">
        <f t="shared" ref="D18:K18" si="0">SUM(D12:D17)</f>
        <v>15.5</v>
      </c>
      <c r="E18" s="351">
        <f t="shared" si="0"/>
        <v>280</v>
      </c>
      <c r="F18" s="351">
        <f t="shared" si="0"/>
        <v>0</v>
      </c>
      <c r="G18" s="351">
        <f t="shared" si="0"/>
        <v>280</v>
      </c>
      <c r="H18" s="351">
        <f t="shared" si="0"/>
        <v>14</v>
      </c>
      <c r="I18" s="351">
        <f t="shared" si="0"/>
        <v>0</v>
      </c>
      <c r="J18" s="351">
        <f t="shared" si="0"/>
        <v>0</v>
      </c>
      <c r="K18" s="351">
        <f t="shared" si="0"/>
        <v>0</v>
      </c>
    </row>
    <row r="19" spans="1:16" s="14" customFormat="1" x14ac:dyDescent="0.2"/>
    <row r="20" spans="1:16" s="14" customFormat="1" x14ac:dyDescent="0.2">
      <c r="A20" s="12" t="s">
        <v>43</v>
      </c>
    </row>
    <row r="21" spans="1:16" ht="15.75" customHeight="1" x14ac:dyDescent="0.2">
      <c r="C21" s="834"/>
      <c r="D21" s="834"/>
      <c r="E21" s="834"/>
      <c r="F21" s="834"/>
    </row>
    <row r="22" spans="1:16" s="17" customFormat="1" ht="13.9" customHeight="1" x14ac:dyDescent="0.2">
      <c r="B22" s="88"/>
      <c r="C22" s="88"/>
      <c r="D22" s="88"/>
      <c r="E22" s="88"/>
      <c r="F22" s="88"/>
      <c r="G22" s="88"/>
      <c r="H22" s="88"/>
      <c r="I22" s="751" t="s">
        <v>13</v>
      </c>
      <c r="J22" s="751"/>
      <c r="K22" s="88"/>
      <c r="L22" s="88"/>
      <c r="M22" s="88"/>
      <c r="N22" s="88"/>
      <c r="O22" s="88"/>
      <c r="P22" s="88"/>
    </row>
    <row r="23" spans="1:16" s="17" customFormat="1" ht="13.15" customHeight="1" x14ac:dyDescent="0.2">
      <c r="A23" s="754" t="s">
        <v>14</v>
      </c>
      <c r="B23" s="754"/>
      <c r="C23" s="754"/>
      <c r="D23" s="754"/>
      <c r="E23" s="754"/>
      <c r="F23" s="754"/>
      <c r="G23" s="754"/>
      <c r="H23" s="754"/>
      <c r="I23" s="754"/>
      <c r="J23" s="754"/>
      <c r="K23" s="88"/>
      <c r="L23" s="88"/>
      <c r="M23" s="88"/>
      <c r="N23" s="88"/>
      <c r="O23" s="88"/>
      <c r="P23" s="88"/>
    </row>
    <row r="24" spans="1:16" s="17" customFormat="1" ht="13.15" customHeight="1" x14ac:dyDescent="0.2">
      <c r="A24" s="754" t="s">
        <v>1050</v>
      </c>
      <c r="B24" s="754"/>
      <c r="C24" s="754"/>
      <c r="D24" s="754"/>
      <c r="E24" s="754"/>
      <c r="F24" s="754"/>
      <c r="G24" s="754"/>
      <c r="H24" s="754"/>
      <c r="I24" s="754"/>
      <c r="J24" s="754"/>
      <c r="K24" s="88"/>
      <c r="L24" s="88"/>
      <c r="M24" s="88"/>
      <c r="N24" s="88"/>
      <c r="O24" s="88"/>
      <c r="P24" s="88"/>
    </row>
    <row r="25" spans="1:16" s="17" customFormat="1" x14ac:dyDescent="0.2">
      <c r="A25" s="16" t="s">
        <v>21</v>
      </c>
      <c r="B25" s="16"/>
      <c r="C25" s="16"/>
      <c r="D25" s="16"/>
      <c r="E25" s="16"/>
      <c r="F25" s="16"/>
      <c r="H25" s="727" t="s">
        <v>22</v>
      </c>
      <c r="I25" s="727"/>
    </row>
    <row r="26" spans="1:16" s="17" customFormat="1" x14ac:dyDescent="0.2">
      <c r="A26" s="16"/>
    </row>
    <row r="27" spans="1:16" x14ac:dyDescent="0.2">
      <c r="A27" s="763"/>
      <c r="B27" s="763"/>
      <c r="C27" s="763"/>
      <c r="D27" s="763"/>
      <c r="E27" s="763"/>
      <c r="F27" s="763"/>
      <c r="G27" s="763"/>
      <c r="H27" s="763"/>
      <c r="I27" s="763"/>
      <c r="J27" s="763"/>
    </row>
  </sheetData>
  <mergeCells count="22">
    <mergeCell ref="A27:J27"/>
    <mergeCell ref="K9:K10"/>
    <mergeCell ref="C21:F21"/>
    <mergeCell ref="I22:J22"/>
    <mergeCell ref="A23:J23"/>
    <mergeCell ref="A24:J24"/>
    <mergeCell ref="H25:I25"/>
    <mergeCell ref="C8:J8"/>
    <mergeCell ref="A9:A10"/>
    <mergeCell ref="B9:B10"/>
    <mergeCell ref="C9:D9"/>
    <mergeCell ref="E9:F9"/>
    <mergeCell ref="G9:H9"/>
    <mergeCell ref="I9:J9"/>
    <mergeCell ref="A7:B7"/>
    <mergeCell ref="I7:K7"/>
    <mergeCell ref="D1:E1"/>
    <mergeCell ref="J1:K1"/>
    <mergeCell ref="A2:J2"/>
    <mergeCell ref="A3:J3"/>
    <mergeCell ref="A5:L5"/>
    <mergeCell ref="C7:E7"/>
  </mergeCells>
  <printOptions horizontalCentered="1" verticalCentered="1"/>
  <pageMargins left="0.70866141732283505" right="0.70866141732283505" top="0.23622047244094499" bottom="0" header="0.31496062992126" footer="0.31496062992126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57"/>
  <sheetViews>
    <sheetView topLeftCell="A31" zoomScaleNormal="100" zoomScaleSheetLayoutView="86" workbookViewId="0">
      <selection activeCell="F47" sqref="F47"/>
    </sheetView>
  </sheetViews>
  <sheetFormatPr defaultRowHeight="12.75" x14ac:dyDescent="0.2"/>
  <cols>
    <col min="1" max="1" width="13.28515625" style="16" customWidth="1"/>
    <col min="2" max="3" width="8.5703125" style="16" customWidth="1"/>
    <col min="4" max="4" width="12" style="16" customWidth="1"/>
    <col min="5" max="5" width="8.5703125" style="16" customWidth="1"/>
    <col min="6" max="6" width="9.5703125" style="16" customWidth="1"/>
    <col min="7" max="7" width="8.5703125" style="16" customWidth="1"/>
    <col min="8" max="8" width="11.7109375" style="16" customWidth="1"/>
    <col min="9" max="15" width="8.5703125" style="16" customWidth="1"/>
    <col min="16" max="16" width="8.42578125" style="16" customWidth="1"/>
    <col min="17" max="19" width="8.5703125" style="16" customWidth="1"/>
    <col min="20" max="16384" width="9.140625" style="16"/>
  </cols>
  <sheetData>
    <row r="1" spans="1:33" x14ac:dyDescent="0.2">
      <c r="A1" s="16" t="s">
        <v>11</v>
      </c>
      <c r="H1" s="727"/>
      <c r="I1" s="727"/>
      <c r="R1" s="722" t="s">
        <v>58</v>
      </c>
      <c r="S1" s="722"/>
    </row>
    <row r="2" spans="1:33" s="15" customFormat="1" ht="15.7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</row>
    <row r="3" spans="1:33" s="15" customFormat="1" ht="20.25" customHeight="1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</row>
    <row r="5" spans="1:33" s="15" customFormat="1" ht="15.75" x14ac:dyDescent="0.25">
      <c r="A5" s="725" t="s">
        <v>793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</row>
    <row r="6" spans="1:33" x14ac:dyDescent="0.2">
      <c r="A6" s="726" t="s">
        <v>160</v>
      </c>
      <c r="B6" s="726"/>
      <c r="C6" s="726" t="s">
        <v>1058</v>
      </c>
      <c r="D6" s="726"/>
      <c r="E6" s="726"/>
      <c r="F6" s="726"/>
    </row>
    <row r="7" spans="1:33" x14ac:dyDescent="0.2">
      <c r="A7" s="726" t="s">
        <v>167</v>
      </c>
      <c r="B7" s="726"/>
      <c r="C7" s="726"/>
      <c r="D7" s="726"/>
      <c r="E7" s="726"/>
      <c r="F7" s="726"/>
      <c r="G7" s="726"/>
      <c r="H7" s="726"/>
      <c r="I7" s="726"/>
      <c r="R7" s="32"/>
      <c r="S7" s="32"/>
    </row>
    <row r="9" spans="1:33" ht="18" customHeight="1" x14ac:dyDescent="0.2">
      <c r="A9" s="5"/>
      <c r="B9" s="720" t="s">
        <v>45</v>
      </c>
      <c r="C9" s="720"/>
      <c r="D9" s="720" t="s">
        <v>46</v>
      </c>
      <c r="E9" s="720"/>
      <c r="F9" s="720" t="s">
        <v>47</v>
      </c>
      <c r="G9" s="720"/>
      <c r="H9" s="728" t="s">
        <v>48</v>
      </c>
      <c r="I9" s="728"/>
      <c r="J9" s="720" t="s">
        <v>49</v>
      </c>
      <c r="K9" s="720"/>
      <c r="L9" s="28" t="s">
        <v>18</v>
      </c>
      <c r="V9" s="16">
        <v>8</v>
      </c>
      <c r="W9" s="16">
        <v>150</v>
      </c>
      <c r="X9" s="16">
        <v>0</v>
      </c>
      <c r="Y9" s="16">
        <v>1</v>
      </c>
      <c r="Z9" s="16">
        <v>0</v>
      </c>
      <c r="AA9" s="16">
        <f>SUM(V9:Z9)</f>
        <v>159</v>
      </c>
    </row>
    <row r="10" spans="1:33" s="71" customFormat="1" ht="13.5" customHeight="1" x14ac:dyDescent="0.2">
      <c r="A10" s="73">
        <v>1</v>
      </c>
      <c r="B10" s="697">
        <v>2</v>
      </c>
      <c r="C10" s="697"/>
      <c r="D10" s="697">
        <v>3</v>
      </c>
      <c r="E10" s="697"/>
      <c r="F10" s="697">
        <v>4</v>
      </c>
      <c r="G10" s="697"/>
      <c r="H10" s="697">
        <v>5</v>
      </c>
      <c r="I10" s="697"/>
      <c r="J10" s="697">
        <v>6</v>
      </c>
      <c r="K10" s="697"/>
      <c r="L10" s="73">
        <v>7</v>
      </c>
      <c r="V10" s="71">
        <v>15</v>
      </c>
      <c r="W10" s="525">
        <v>630</v>
      </c>
      <c r="X10" s="525">
        <v>7</v>
      </c>
      <c r="Y10" s="119">
        <v>6</v>
      </c>
      <c r="Z10" s="526">
        <v>0</v>
      </c>
      <c r="AA10" s="16">
        <f>SUM(V10:Z10)</f>
        <v>658</v>
      </c>
      <c r="AB10" s="525"/>
      <c r="AC10" s="525"/>
      <c r="AD10" s="525"/>
      <c r="AE10" s="752"/>
      <c r="AF10" s="752"/>
      <c r="AG10" s="509"/>
    </row>
    <row r="11" spans="1:33" x14ac:dyDescent="0.2">
      <c r="A11" s="3" t="s">
        <v>50</v>
      </c>
      <c r="B11" s="707">
        <v>9</v>
      </c>
      <c r="C11" s="707"/>
      <c r="D11" s="707">
        <v>153</v>
      </c>
      <c r="E11" s="707"/>
      <c r="F11" s="707">
        <v>0</v>
      </c>
      <c r="G11" s="707"/>
      <c r="H11" s="707">
        <v>1</v>
      </c>
      <c r="I11" s="707"/>
      <c r="J11" s="707">
        <v>0</v>
      </c>
      <c r="K11" s="707"/>
      <c r="L11" s="19">
        <f>SUM(B11:K11)</f>
        <v>163</v>
      </c>
      <c r="W11" s="525"/>
      <c r="X11" s="525"/>
      <c r="Y11" s="525"/>
      <c r="Z11" s="525"/>
      <c r="AA11" s="525"/>
      <c r="AB11" s="525"/>
      <c r="AC11" s="525"/>
      <c r="AD11" s="525"/>
      <c r="AE11" s="752"/>
      <c r="AF11" s="752"/>
      <c r="AG11" s="509"/>
    </row>
    <row r="12" spans="1:33" x14ac:dyDescent="0.2">
      <c r="A12" s="3" t="s">
        <v>51</v>
      </c>
      <c r="B12" s="707">
        <v>34</v>
      </c>
      <c r="C12" s="707"/>
      <c r="D12" s="707">
        <v>647</v>
      </c>
      <c r="E12" s="707"/>
      <c r="F12" s="707">
        <v>234</v>
      </c>
      <c r="G12" s="707"/>
      <c r="H12" s="707">
        <v>9</v>
      </c>
      <c r="I12" s="707"/>
      <c r="J12" s="707">
        <v>25</v>
      </c>
      <c r="K12" s="707"/>
      <c r="L12" s="507">
        <f>SUM(B12:K12)</f>
        <v>949</v>
      </c>
      <c r="V12" s="16">
        <v>1</v>
      </c>
      <c r="W12" s="525">
        <v>3</v>
      </c>
      <c r="X12" s="525">
        <v>0</v>
      </c>
      <c r="Y12" s="168">
        <v>0</v>
      </c>
      <c r="Z12" s="527">
        <v>0</v>
      </c>
      <c r="AA12" s="525">
        <f>SUM(V12:Z12)</f>
        <v>4</v>
      </c>
      <c r="AB12" s="525"/>
      <c r="AC12" s="525"/>
      <c r="AD12" s="525"/>
      <c r="AE12" s="752"/>
      <c r="AF12" s="752"/>
      <c r="AG12" s="32"/>
    </row>
    <row r="13" spans="1:33" x14ac:dyDescent="0.2">
      <c r="A13" s="3" t="s">
        <v>18</v>
      </c>
      <c r="B13" s="740">
        <f>SUM(B11:B12)</f>
        <v>43</v>
      </c>
      <c r="C13" s="740"/>
      <c r="D13" s="740">
        <f t="shared" ref="D13" si="0">SUM(D11:D12)</f>
        <v>800</v>
      </c>
      <c r="E13" s="740"/>
      <c r="F13" s="740">
        <f t="shared" ref="F13" si="1">SUM(F11:F12)</f>
        <v>234</v>
      </c>
      <c r="G13" s="740"/>
      <c r="H13" s="740">
        <f t="shared" ref="H13" si="2">SUM(H11:H12)</f>
        <v>10</v>
      </c>
      <c r="I13" s="740"/>
      <c r="J13" s="740">
        <f t="shared" ref="J13" si="3">SUM(J11:J12)</f>
        <v>25</v>
      </c>
      <c r="K13" s="740"/>
      <c r="L13" s="3">
        <f>SUM(L11:L12)</f>
        <v>1112</v>
      </c>
      <c r="V13" s="16">
        <v>15</v>
      </c>
      <c r="W13" s="528">
        <v>17</v>
      </c>
      <c r="X13" s="528">
        <v>125</v>
      </c>
      <c r="Y13" s="527">
        <v>0</v>
      </c>
      <c r="Z13" s="527">
        <v>25</v>
      </c>
      <c r="AA13" s="525">
        <f>SUM(V13:Z13)</f>
        <v>182</v>
      </c>
      <c r="AB13" s="525"/>
      <c r="AC13" s="525"/>
      <c r="AD13" s="525"/>
      <c r="AE13" s="752"/>
      <c r="AF13" s="752"/>
      <c r="AG13" s="13"/>
    </row>
    <row r="14" spans="1:33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W14" s="525"/>
      <c r="X14" s="525"/>
      <c r="Y14" s="525"/>
      <c r="Z14" s="525"/>
      <c r="AA14" s="525"/>
      <c r="AB14" s="525"/>
      <c r="AC14" s="525"/>
      <c r="AD14" s="525"/>
      <c r="AE14" s="752"/>
      <c r="AF14" s="752"/>
      <c r="AG14" s="13"/>
    </row>
    <row r="15" spans="1:33" x14ac:dyDescent="0.2">
      <c r="A15" s="714" t="s">
        <v>426</v>
      </c>
      <c r="B15" s="714"/>
      <c r="C15" s="714"/>
      <c r="D15" s="714"/>
      <c r="E15" s="714"/>
      <c r="F15" s="714"/>
      <c r="G15" s="714"/>
      <c r="H15" s="13"/>
      <c r="I15" s="13"/>
      <c r="J15" s="13"/>
      <c r="K15" s="13"/>
      <c r="L15" s="13"/>
      <c r="V15" s="16">
        <v>0</v>
      </c>
      <c r="W15" s="528">
        <v>0</v>
      </c>
      <c r="X15" s="528">
        <v>0</v>
      </c>
      <c r="Y15" s="168">
        <v>0</v>
      </c>
      <c r="Z15" s="527">
        <v>0</v>
      </c>
      <c r="AA15" s="527">
        <f>SUM(V15:Z15)</f>
        <v>0</v>
      </c>
      <c r="AB15" s="525"/>
      <c r="AC15" s="525"/>
      <c r="AD15" s="525"/>
      <c r="AE15" s="752"/>
      <c r="AF15" s="752"/>
      <c r="AG15" s="32"/>
    </row>
    <row r="16" spans="1:33" ht="12.75" customHeight="1" x14ac:dyDescent="0.2">
      <c r="A16" s="716" t="s">
        <v>176</v>
      </c>
      <c r="B16" s="717"/>
      <c r="C16" s="715" t="s">
        <v>201</v>
      </c>
      <c r="D16" s="715"/>
      <c r="E16" s="3" t="s">
        <v>18</v>
      </c>
      <c r="I16" s="13"/>
      <c r="J16" s="13"/>
      <c r="K16" s="13"/>
      <c r="L16" s="13"/>
      <c r="V16" s="16">
        <v>4</v>
      </c>
      <c r="W16" s="528">
        <v>0</v>
      </c>
      <c r="X16" s="528">
        <v>102</v>
      </c>
      <c r="Y16" s="527">
        <v>3</v>
      </c>
      <c r="Z16" s="527">
        <v>0</v>
      </c>
      <c r="AA16" s="527">
        <f>SUM(V16:Z16)</f>
        <v>109</v>
      </c>
      <c r="AB16" s="525"/>
      <c r="AC16" s="525"/>
      <c r="AD16" s="525"/>
      <c r="AE16" s="752"/>
      <c r="AF16" s="752"/>
      <c r="AG16" s="13"/>
    </row>
    <row r="17" spans="1:33" x14ac:dyDescent="0.2">
      <c r="A17" s="718">
        <v>1000</v>
      </c>
      <c r="B17" s="719"/>
      <c r="C17" s="718">
        <v>2917</v>
      </c>
      <c r="D17" s="719"/>
      <c r="E17" s="3">
        <f>SUM(A17:D17)</f>
        <v>3917</v>
      </c>
      <c r="F17" s="742" t="s">
        <v>951</v>
      </c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W17" s="525"/>
      <c r="X17" s="525"/>
      <c r="Y17" s="525"/>
      <c r="Z17" s="525"/>
      <c r="AA17" s="525"/>
      <c r="AB17" s="525"/>
      <c r="AC17" s="525"/>
      <c r="AD17" s="525"/>
      <c r="AE17" s="752"/>
      <c r="AF17" s="752"/>
      <c r="AG17" s="13"/>
    </row>
    <row r="18" spans="1:33" x14ac:dyDescent="0.2">
      <c r="A18" s="718"/>
      <c r="B18" s="719"/>
      <c r="C18" s="718"/>
      <c r="D18" s="719"/>
      <c r="E18" s="3"/>
      <c r="F18" s="742"/>
      <c r="G18" s="743"/>
      <c r="H18" s="743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3"/>
      <c r="T18" s="743"/>
      <c r="V18" s="16">
        <f>V9+V12+V15</f>
        <v>9</v>
      </c>
      <c r="W18" s="16">
        <f t="shared" ref="W18:AA18" si="4">W9+W12+W15</f>
        <v>153</v>
      </c>
      <c r="X18" s="16">
        <f t="shared" si="4"/>
        <v>0</v>
      </c>
      <c r="Y18" s="16">
        <f t="shared" si="4"/>
        <v>1</v>
      </c>
      <c r="Z18" s="16">
        <f t="shared" si="4"/>
        <v>0</v>
      </c>
      <c r="AA18" s="16">
        <f t="shared" si="4"/>
        <v>163</v>
      </c>
      <c r="AB18" s="525"/>
      <c r="AC18" s="525"/>
      <c r="AD18" s="525"/>
      <c r="AE18" s="752"/>
      <c r="AF18" s="752"/>
      <c r="AG18" s="32"/>
    </row>
    <row r="19" spans="1:33" x14ac:dyDescent="0.2">
      <c r="A19" s="257"/>
      <c r="B19" s="257"/>
      <c r="C19" s="257"/>
      <c r="D19" s="257"/>
      <c r="E19" s="257"/>
      <c r="F19" s="257"/>
      <c r="G19" s="257"/>
      <c r="H19" s="13"/>
      <c r="I19" s="13"/>
      <c r="J19" s="13"/>
      <c r="K19" s="13"/>
      <c r="L19" s="13"/>
      <c r="V19" s="16">
        <f>V10+V13+V16</f>
        <v>34</v>
      </c>
      <c r="W19" s="16">
        <f t="shared" ref="W19:AA19" si="5">W10+W13+W16</f>
        <v>647</v>
      </c>
      <c r="X19" s="16">
        <f t="shared" si="5"/>
        <v>234</v>
      </c>
      <c r="Y19" s="16">
        <f t="shared" si="5"/>
        <v>9</v>
      </c>
      <c r="Z19" s="16">
        <f t="shared" si="5"/>
        <v>25</v>
      </c>
      <c r="AA19" s="16">
        <f t="shared" si="5"/>
        <v>949</v>
      </c>
      <c r="AB19" s="525"/>
      <c r="AC19" s="525"/>
      <c r="AD19" s="525"/>
      <c r="AE19" s="752"/>
      <c r="AF19" s="752"/>
      <c r="AG19" s="32"/>
    </row>
    <row r="20" spans="1:33" x14ac:dyDescent="0.2">
      <c r="W20" s="525"/>
      <c r="X20" s="525"/>
      <c r="Y20" s="525"/>
      <c r="Z20" s="525"/>
      <c r="AA20" s="525"/>
      <c r="AB20" s="525"/>
      <c r="AC20" s="525"/>
      <c r="AD20" s="525"/>
      <c r="AE20" s="752"/>
      <c r="AF20" s="752"/>
      <c r="AG20" s="509"/>
    </row>
    <row r="21" spans="1:33" ht="19.149999999999999" customHeight="1" x14ac:dyDescent="0.2">
      <c r="A21" s="721" t="s">
        <v>168</v>
      </c>
      <c r="B21" s="721"/>
      <c r="C21" s="721"/>
      <c r="D21" s="721"/>
      <c r="E21" s="721"/>
      <c r="F21" s="721"/>
      <c r="G21" s="721"/>
      <c r="H21" s="721"/>
      <c r="I21" s="721"/>
      <c r="J21" s="721"/>
      <c r="K21" s="721"/>
      <c r="L21" s="721"/>
      <c r="M21" s="721"/>
      <c r="N21" s="721"/>
      <c r="O21" s="721"/>
      <c r="P21" s="721"/>
      <c r="Q21" s="721"/>
      <c r="R21" s="721"/>
      <c r="S21" s="721"/>
      <c r="W21" s="525"/>
      <c r="X21" s="525"/>
      <c r="Y21" s="525"/>
      <c r="Z21" s="525"/>
      <c r="AA21" s="525"/>
      <c r="AB21" s="525"/>
      <c r="AC21" s="525"/>
      <c r="AD21" s="525"/>
      <c r="AE21" s="752"/>
      <c r="AF21" s="752"/>
      <c r="AG21" s="509"/>
    </row>
    <row r="22" spans="1:33" x14ac:dyDescent="0.2">
      <c r="A22" s="720" t="s">
        <v>24</v>
      </c>
      <c r="B22" s="720" t="s">
        <v>52</v>
      </c>
      <c r="C22" s="720"/>
      <c r="D22" s="720"/>
      <c r="E22" s="741" t="s">
        <v>25</v>
      </c>
      <c r="F22" s="741"/>
      <c r="G22" s="741"/>
      <c r="H22" s="741"/>
      <c r="I22" s="741"/>
      <c r="J22" s="741"/>
      <c r="K22" s="741"/>
      <c r="L22" s="741"/>
      <c r="M22" s="740" t="s">
        <v>26</v>
      </c>
      <c r="N22" s="740"/>
      <c r="O22" s="740"/>
      <c r="P22" s="740"/>
      <c r="Q22" s="740"/>
      <c r="R22" s="740"/>
      <c r="S22" s="740"/>
      <c r="T22" s="740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ht="33.75" customHeight="1" x14ac:dyDescent="0.2">
      <c r="A23" s="720"/>
      <c r="B23" s="720"/>
      <c r="C23" s="720"/>
      <c r="D23" s="720"/>
      <c r="E23" s="698" t="s">
        <v>133</v>
      </c>
      <c r="F23" s="699"/>
      <c r="G23" s="698" t="s">
        <v>169</v>
      </c>
      <c r="H23" s="699"/>
      <c r="I23" s="720" t="s">
        <v>53</v>
      </c>
      <c r="J23" s="720"/>
      <c r="K23" s="698" t="s">
        <v>97</v>
      </c>
      <c r="L23" s="699"/>
      <c r="M23" s="698" t="s">
        <v>98</v>
      </c>
      <c r="N23" s="699"/>
      <c r="O23" s="698" t="s">
        <v>169</v>
      </c>
      <c r="P23" s="699"/>
      <c r="Q23" s="720" t="s">
        <v>53</v>
      </c>
      <c r="R23" s="720"/>
      <c r="S23" s="720" t="s">
        <v>97</v>
      </c>
      <c r="T23" s="720"/>
    </row>
    <row r="24" spans="1:33" s="71" customFormat="1" ht="15.75" customHeight="1" x14ac:dyDescent="0.2">
      <c r="A24" s="73">
        <v>1</v>
      </c>
      <c r="B24" s="711">
        <v>2</v>
      </c>
      <c r="C24" s="713"/>
      <c r="D24" s="712"/>
      <c r="E24" s="711">
        <v>3</v>
      </c>
      <c r="F24" s="712"/>
      <c r="G24" s="711">
        <v>4</v>
      </c>
      <c r="H24" s="712"/>
      <c r="I24" s="697">
        <v>5</v>
      </c>
      <c r="J24" s="697"/>
      <c r="K24" s="697">
        <v>6</v>
      </c>
      <c r="L24" s="697"/>
      <c r="M24" s="711">
        <v>3</v>
      </c>
      <c r="N24" s="712"/>
      <c r="O24" s="711">
        <v>4</v>
      </c>
      <c r="P24" s="712"/>
      <c r="Q24" s="697">
        <v>5</v>
      </c>
      <c r="R24" s="697"/>
      <c r="S24" s="697">
        <v>6</v>
      </c>
      <c r="T24" s="697"/>
    </row>
    <row r="25" spans="1:33" ht="27.75" customHeight="1" x14ac:dyDescent="0.2">
      <c r="A25" s="70">
        <v>1</v>
      </c>
      <c r="B25" s="708" t="s">
        <v>481</v>
      </c>
      <c r="C25" s="709"/>
      <c r="D25" s="710"/>
      <c r="E25" s="730">
        <v>100</v>
      </c>
      <c r="F25" s="731"/>
      <c r="G25" s="702" t="s">
        <v>354</v>
      </c>
      <c r="H25" s="703"/>
      <c r="I25" s="729"/>
      <c r="J25" s="729"/>
      <c r="K25" s="729"/>
      <c r="L25" s="729"/>
      <c r="M25" s="730">
        <v>150</v>
      </c>
      <c r="N25" s="731"/>
      <c r="O25" s="702" t="s">
        <v>354</v>
      </c>
      <c r="P25" s="703"/>
      <c r="Q25" s="729">
        <v>510</v>
      </c>
      <c r="R25" s="729"/>
      <c r="S25" s="729">
        <v>14</v>
      </c>
      <c r="T25" s="729"/>
    </row>
    <row r="26" spans="1:33" x14ac:dyDescent="0.2">
      <c r="A26" s="70">
        <v>2</v>
      </c>
      <c r="B26" s="704" t="s">
        <v>54</v>
      </c>
      <c r="C26" s="705"/>
      <c r="D26" s="706"/>
      <c r="E26" s="700">
        <v>20</v>
      </c>
      <c r="F26" s="701"/>
      <c r="G26" s="732">
        <v>4.4800000000000004</v>
      </c>
      <c r="H26" s="733"/>
      <c r="I26" s="707">
        <v>340</v>
      </c>
      <c r="J26" s="707"/>
      <c r="K26" s="707">
        <v>8</v>
      </c>
      <c r="L26" s="707"/>
      <c r="M26" s="700">
        <v>30</v>
      </c>
      <c r="N26" s="701"/>
      <c r="O26" s="732">
        <v>6.71</v>
      </c>
      <c r="P26" s="733"/>
      <c r="Q26" s="707">
        <v>105</v>
      </c>
      <c r="R26" s="707"/>
      <c r="S26" s="707">
        <v>6.6</v>
      </c>
      <c r="T26" s="707"/>
    </row>
    <row r="27" spans="1:33" x14ac:dyDescent="0.2">
      <c r="A27" s="70">
        <v>3</v>
      </c>
      <c r="B27" s="704" t="s">
        <v>170</v>
      </c>
      <c r="C27" s="705"/>
      <c r="D27" s="706"/>
      <c r="E27" s="700">
        <v>50</v>
      </c>
      <c r="F27" s="701"/>
      <c r="G27" s="734"/>
      <c r="H27" s="735"/>
      <c r="I27" s="707">
        <v>70</v>
      </c>
      <c r="J27" s="707"/>
      <c r="K27" s="707">
        <v>5</v>
      </c>
      <c r="L27" s="707"/>
      <c r="M27" s="700">
        <v>75</v>
      </c>
      <c r="N27" s="701"/>
      <c r="O27" s="734"/>
      <c r="P27" s="735"/>
      <c r="Q27" s="707">
        <v>37</v>
      </c>
      <c r="R27" s="707"/>
      <c r="S27" s="707"/>
      <c r="T27" s="707"/>
    </row>
    <row r="28" spans="1:33" x14ac:dyDescent="0.2">
      <c r="A28" s="70">
        <v>4</v>
      </c>
      <c r="B28" s="704" t="s">
        <v>55</v>
      </c>
      <c r="C28" s="705"/>
      <c r="D28" s="706"/>
      <c r="E28" s="700">
        <v>5</v>
      </c>
      <c r="F28" s="701"/>
      <c r="G28" s="734"/>
      <c r="H28" s="735"/>
      <c r="I28" s="707">
        <v>25</v>
      </c>
      <c r="J28" s="707"/>
      <c r="K28" s="707"/>
      <c r="L28" s="707"/>
      <c r="M28" s="700">
        <v>7.5</v>
      </c>
      <c r="N28" s="701"/>
      <c r="O28" s="734"/>
      <c r="P28" s="735"/>
      <c r="Q28" s="707">
        <v>68</v>
      </c>
      <c r="R28" s="707"/>
      <c r="S28" s="707"/>
      <c r="T28" s="707"/>
    </row>
    <row r="29" spans="1:33" x14ac:dyDescent="0.2">
      <c r="A29" s="70">
        <v>5</v>
      </c>
      <c r="B29" s="704" t="s">
        <v>56</v>
      </c>
      <c r="C29" s="705"/>
      <c r="D29" s="706"/>
      <c r="E29" s="700" t="s">
        <v>952</v>
      </c>
      <c r="F29" s="701"/>
      <c r="G29" s="734"/>
      <c r="H29" s="735"/>
      <c r="I29" s="707">
        <v>45</v>
      </c>
      <c r="J29" s="707"/>
      <c r="K29" s="707"/>
      <c r="L29" s="707"/>
      <c r="M29" s="700" t="s">
        <v>952</v>
      </c>
      <c r="N29" s="701"/>
      <c r="O29" s="734"/>
      <c r="P29" s="735"/>
      <c r="Q29" s="707"/>
      <c r="R29" s="707"/>
      <c r="S29" s="707"/>
      <c r="T29" s="707"/>
    </row>
    <row r="30" spans="1:33" x14ac:dyDescent="0.2">
      <c r="A30" s="70">
        <v>6</v>
      </c>
      <c r="B30" s="704" t="s">
        <v>57</v>
      </c>
      <c r="C30" s="705"/>
      <c r="D30" s="706"/>
      <c r="E30" s="700" t="s">
        <v>953</v>
      </c>
      <c r="F30" s="701"/>
      <c r="G30" s="736"/>
      <c r="H30" s="737"/>
      <c r="I30" s="707"/>
      <c r="J30" s="707"/>
      <c r="K30" s="707"/>
      <c r="L30" s="707"/>
      <c r="M30" s="700" t="s">
        <v>953</v>
      </c>
      <c r="N30" s="701"/>
      <c r="O30" s="736"/>
      <c r="P30" s="737"/>
      <c r="Q30" s="707"/>
      <c r="R30" s="707"/>
      <c r="S30" s="707"/>
      <c r="T30" s="707"/>
    </row>
    <row r="31" spans="1:33" x14ac:dyDescent="0.2">
      <c r="A31" s="70">
        <v>7</v>
      </c>
      <c r="B31" s="750" t="s">
        <v>171</v>
      </c>
      <c r="C31" s="750"/>
      <c r="D31" s="750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7"/>
    </row>
    <row r="32" spans="1:33" x14ac:dyDescent="0.2">
      <c r="A32" s="70"/>
      <c r="B32" s="720" t="s">
        <v>18</v>
      </c>
      <c r="C32" s="720"/>
      <c r="D32" s="720"/>
      <c r="E32" s="740"/>
      <c r="F32" s="740"/>
      <c r="G32" s="740">
        <f>G26</f>
        <v>4.4800000000000004</v>
      </c>
      <c r="H32" s="740"/>
      <c r="I32" s="740">
        <f>SUM(I26:I31)</f>
        <v>480</v>
      </c>
      <c r="J32" s="740"/>
      <c r="K32" s="740">
        <v>13</v>
      </c>
      <c r="L32" s="740"/>
      <c r="M32" s="740"/>
      <c r="N32" s="740"/>
      <c r="O32" s="740">
        <f t="shared" ref="O32" si="6">O26</f>
        <v>6.71</v>
      </c>
      <c r="P32" s="740"/>
      <c r="Q32" s="740">
        <f>SUM(Q25:Q31)</f>
        <v>720</v>
      </c>
      <c r="R32" s="740"/>
      <c r="S32" s="762">
        <f>SUM(S25:S31)</f>
        <v>20.6</v>
      </c>
      <c r="T32" s="762"/>
    </row>
    <row r="33" spans="1:20" x14ac:dyDescent="0.2">
      <c r="A33" s="125"/>
      <c r="B33" s="126"/>
      <c r="C33" s="126"/>
      <c r="D33" s="126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2.75" customHeight="1" x14ac:dyDescent="0.2">
      <c r="A34" s="260" t="s">
        <v>406</v>
      </c>
      <c r="B34" s="758" t="s">
        <v>457</v>
      </c>
      <c r="C34" s="758"/>
      <c r="D34" s="758"/>
      <c r="E34" s="758"/>
      <c r="F34" s="758"/>
      <c r="G34" s="758"/>
      <c r="H34" s="758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">
      <c r="A35" s="260"/>
      <c r="B35" s="126"/>
      <c r="C35" s="126"/>
      <c r="D35" s="126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32" customFormat="1" ht="17.25" customHeight="1" x14ac:dyDescent="0.2">
      <c r="A36" s="2" t="s">
        <v>24</v>
      </c>
      <c r="B36" s="744" t="s">
        <v>407</v>
      </c>
      <c r="C36" s="745"/>
      <c r="D36" s="746"/>
      <c r="E36" s="698" t="s">
        <v>25</v>
      </c>
      <c r="F36" s="738"/>
      <c r="G36" s="738"/>
      <c r="H36" s="738"/>
      <c r="I36" s="738"/>
      <c r="J36" s="699"/>
      <c r="K36" s="740" t="s">
        <v>26</v>
      </c>
      <c r="L36" s="740"/>
      <c r="M36" s="740"/>
      <c r="N36" s="740"/>
      <c r="O36" s="740"/>
      <c r="P36" s="740"/>
      <c r="Q36" s="752"/>
      <c r="R36" s="752"/>
      <c r="S36" s="752"/>
      <c r="T36" s="752"/>
    </row>
    <row r="37" spans="1:20" x14ac:dyDescent="0.2">
      <c r="A37" s="4"/>
      <c r="B37" s="747"/>
      <c r="C37" s="748"/>
      <c r="D37" s="749"/>
      <c r="E37" s="718" t="s">
        <v>423</v>
      </c>
      <c r="F37" s="719"/>
      <c r="G37" s="718" t="s">
        <v>424</v>
      </c>
      <c r="H37" s="719"/>
      <c r="I37" s="718" t="s">
        <v>425</v>
      </c>
      <c r="J37" s="719"/>
      <c r="K37" s="740" t="s">
        <v>423</v>
      </c>
      <c r="L37" s="740"/>
      <c r="M37" s="740" t="s">
        <v>424</v>
      </c>
      <c r="N37" s="740"/>
      <c r="O37" s="740" t="s">
        <v>425</v>
      </c>
      <c r="P37" s="740"/>
      <c r="Q37" s="13"/>
      <c r="R37" s="13"/>
      <c r="S37" s="13"/>
      <c r="T37" s="13"/>
    </row>
    <row r="38" spans="1:20" x14ac:dyDescent="0.2">
      <c r="A38" s="70">
        <v>1</v>
      </c>
      <c r="B38" s="718" t="s">
        <v>996</v>
      </c>
      <c r="C38" s="739"/>
      <c r="D38" s="719"/>
      <c r="E38" s="718">
        <v>0.5</v>
      </c>
      <c r="F38" s="719"/>
      <c r="G38" s="718">
        <v>2.87</v>
      </c>
      <c r="H38" s="719"/>
      <c r="I38" s="718" t="s">
        <v>998</v>
      </c>
      <c r="J38" s="719"/>
      <c r="K38" s="740">
        <v>0.5</v>
      </c>
      <c r="L38" s="740"/>
      <c r="M38" s="740">
        <v>2.87</v>
      </c>
      <c r="N38" s="740"/>
      <c r="O38" s="718" t="s">
        <v>998</v>
      </c>
      <c r="P38" s="719"/>
      <c r="Q38" s="13"/>
      <c r="R38" s="13"/>
      <c r="S38" s="13"/>
      <c r="T38" s="13"/>
    </row>
    <row r="39" spans="1:20" x14ac:dyDescent="0.2">
      <c r="A39" s="70">
        <v>2</v>
      </c>
      <c r="B39" s="718" t="s">
        <v>997</v>
      </c>
      <c r="C39" s="739"/>
      <c r="D39" s="719"/>
      <c r="E39" s="718">
        <v>0.8</v>
      </c>
      <c r="F39" s="719"/>
      <c r="G39" s="718">
        <v>2.87</v>
      </c>
      <c r="H39" s="719"/>
      <c r="I39" s="718" t="s">
        <v>998</v>
      </c>
      <c r="J39" s="719"/>
      <c r="K39" s="740">
        <v>0.8</v>
      </c>
      <c r="L39" s="740"/>
      <c r="M39" s="740">
        <v>2.87</v>
      </c>
      <c r="N39" s="740"/>
      <c r="O39" s="718" t="s">
        <v>998</v>
      </c>
      <c r="P39" s="719"/>
      <c r="Q39" s="13"/>
      <c r="R39" s="13"/>
      <c r="S39" s="13"/>
      <c r="T39" s="13"/>
    </row>
    <row r="40" spans="1:20" x14ac:dyDescent="0.2">
      <c r="A40" s="70">
        <v>3</v>
      </c>
      <c r="B40" s="718"/>
      <c r="C40" s="739"/>
      <c r="D40" s="719"/>
      <c r="E40" s="718"/>
      <c r="F40" s="719"/>
      <c r="G40" s="718"/>
      <c r="H40" s="719"/>
      <c r="I40" s="718"/>
      <c r="J40" s="719"/>
      <c r="K40" s="740"/>
      <c r="L40" s="740"/>
      <c r="M40" s="740"/>
      <c r="N40" s="740"/>
      <c r="O40" s="740"/>
      <c r="P40" s="740"/>
      <c r="Q40" s="13"/>
      <c r="R40" s="13"/>
      <c r="S40" s="13"/>
      <c r="T40" s="13"/>
    </row>
    <row r="41" spans="1:20" x14ac:dyDescent="0.2">
      <c r="A41" s="70">
        <v>4</v>
      </c>
      <c r="B41" s="698"/>
      <c r="C41" s="738"/>
      <c r="D41" s="699"/>
      <c r="E41" s="718"/>
      <c r="F41" s="719"/>
      <c r="G41" s="718"/>
      <c r="H41" s="719"/>
      <c r="I41" s="718"/>
      <c r="J41" s="719"/>
      <c r="K41" s="740"/>
      <c r="L41" s="740"/>
      <c r="M41" s="740"/>
      <c r="N41" s="740"/>
      <c r="O41" s="740"/>
      <c r="P41" s="740"/>
      <c r="Q41" s="13"/>
      <c r="R41" s="13"/>
      <c r="S41" s="13"/>
      <c r="T41" s="13"/>
    </row>
    <row r="44" spans="1:20" ht="13.9" customHeight="1" x14ac:dyDescent="0.25">
      <c r="A44" s="753" t="s">
        <v>180</v>
      </c>
      <c r="B44" s="753"/>
      <c r="C44" s="753"/>
      <c r="D44" s="753"/>
      <c r="E44" s="753"/>
      <c r="F44" s="753"/>
      <c r="G44" s="753"/>
      <c r="H44" s="753"/>
      <c r="I44" s="753"/>
    </row>
    <row r="45" spans="1:20" ht="13.9" customHeight="1" x14ac:dyDescent="0.25">
      <c r="A45" s="756" t="s">
        <v>60</v>
      </c>
      <c r="B45" s="756" t="s">
        <v>25</v>
      </c>
      <c r="C45" s="756"/>
      <c r="D45" s="756"/>
      <c r="E45" s="759" t="s">
        <v>26</v>
      </c>
      <c r="F45" s="759"/>
      <c r="G45" s="759"/>
      <c r="H45" s="760" t="s">
        <v>146</v>
      </c>
      <c r="I45"/>
    </row>
    <row r="46" spans="1:20" ht="15" x14ac:dyDescent="0.25">
      <c r="A46" s="756"/>
      <c r="B46" s="51" t="s">
        <v>172</v>
      </c>
      <c r="C46" s="74" t="s">
        <v>104</v>
      </c>
      <c r="D46" s="51" t="s">
        <v>18</v>
      </c>
      <c r="E46" s="51" t="s">
        <v>172</v>
      </c>
      <c r="F46" s="74" t="s">
        <v>104</v>
      </c>
      <c r="G46" s="51" t="s">
        <v>18</v>
      </c>
      <c r="H46" s="761"/>
      <c r="I46"/>
    </row>
    <row r="47" spans="1:20" ht="14.25" x14ac:dyDescent="0.2">
      <c r="A47" s="31" t="s">
        <v>846</v>
      </c>
      <c r="B47" s="54">
        <v>4.4800000000000004</v>
      </c>
      <c r="C47" s="54">
        <v>2.87</v>
      </c>
      <c r="D47" s="8">
        <f>SUM(B47:C47)</f>
        <v>7.3500000000000005</v>
      </c>
      <c r="E47" s="8">
        <v>6.51</v>
      </c>
      <c r="F47" s="54">
        <v>2.87</v>
      </c>
      <c r="G47" s="8">
        <f>SUM(E47:F47)</f>
        <v>9.379999999999999</v>
      </c>
      <c r="H47" s="54"/>
      <c r="I47"/>
    </row>
    <row r="48" spans="1:20" ht="14.25" x14ac:dyDescent="0.2">
      <c r="A48" s="31" t="s">
        <v>745</v>
      </c>
      <c r="B48" s="54">
        <v>4.97</v>
      </c>
      <c r="C48" s="54">
        <v>2.87</v>
      </c>
      <c r="D48" s="8">
        <f>SUM(B48:C48)</f>
        <v>7.84</v>
      </c>
      <c r="E48" s="8">
        <v>7.45</v>
      </c>
      <c r="F48" s="54">
        <v>2.87</v>
      </c>
      <c r="G48" s="8">
        <f>SUM(E48:F48)</f>
        <v>10.32</v>
      </c>
      <c r="H48" s="54" t="s">
        <v>173</v>
      </c>
      <c r="I48"/>
    </row>
    <row r="49" spans="1:20" ht="15" customHeight="1" x14ac:dyDescent="0.2">
      <c r="A49" s="757" t="s">
        <v>227</v>
      </c>
      <c r="B49" s="757"/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757"/>
    </row>
    <row r="50" spans="1:20" ht="15" x14ac:dyDescent="0.25">
      <c r="A50" s="124"/>
      <c r="B50" s="258"/>
      <c r="C50" s="258"/>
      <c r="D50" s="14"/>
      <c r="E50" s="14"/>
      <c r="F50" s="259"/>
      <c r="G50" s="259"/>
      <c r="H50" s="259"/>
      <c r="I50"/>
    </row>
    <row r="51" spans="1:20" ht="15" x14ac:dyDescent="0.25">
      <c r="A51" s="32"/>
      <c r="B51" s="261"/>
      <c r="C51" s="261"/>
      <c r="D51" s="233"/>
      <c r="E51" s="233"/>
      <c r="F51" s="259"/>
      <c r="G51" s="259"/>
      <c r="H51" s="259"/>
      <c r="I51"/>
    </row>
    <row r="54" spans="1:20" s="17" customFormat="1" ht="12.75" customHeight="1" x14ac:dyDescent="0.2">
      <c r="A54" s="16" t="s">
        <v>12</v>
      </c>
      <c r="B54" s="16"/>
      <c r="C54" s="16"/>
      <c r="D54" s="16"/>
      <c r="E54" s="16"/>
      <c r="F54" s="16"/>
      <c r="G54" s="16"/>
      <c r="I54" s="16"/>
      <c r="O54" s="754" t="s">
        <v>13</v>
      </c>
      <c r="P54" s="754"/>
      <c r="Q54" s="755"/>
    </row>
    <row r="55" spans="1:20" s="17" customFormat="1" ht="12.75" customHeight="1" x14ac:dyDescent="0.2">
      <c r="A55" s="754" t="s">
        <v>14</v>
      </c>
      <c r="B55" s="754"/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</row>
    <row r="56" spans="1:20" s="17" customFormat="1" ht="13.15" customHeight="1" x14ac:dyDescent="0.2">
      <c r="A56" s="751" t="s">
        <v>93</v>
      </c>
      <c r="B56" s="751"/>
      <c r="C56" s="751"/>
      <c r="D56" s="751"/>
      <c r="E56" s="751"/>
      <c r="F56" s="751"/>
      <c r="G56" s="751"/>
      <c r="H56" s="751"/>
      <c r="I56" s="751"/>
      <c r="J56" s="751"/>
      <c r="K56" s="751"/>
      <c r="L56" s="751"/>
      <c r="M56" s="751"/>
      <c r="N56" s="751"/>
      <c r="O56" s="751"/>
      <c r="P56" s="751"/>
      <c r="Q56" s="751"/>
      <c r="R56" s="751"/>
      <c r="S56" s="751"/>
    </row>
    <row r="57" spans="1:20" ht="12.75" customHeight="1" x14ac:dyDescent="0.2">
      <c r="N57" s="726" t="s">
        <v>86</v>
      </c>
      <c r="O57" s="726"/>
      <c r="P57" s="726"/>
      <c r="Q57" s="726"/>
    </row>
  </sheetData>
  <mergeCells count="189">
    <mergeCell ref="AE18:AF18"/>
    <mergeCell ref="AE19:AF19"/>
    <mergeCell ref="AE12:AF12"/>
    <mergeCell ref="AE15:AF15"/>
    <mergeCell ref="AE20:AF20"/>
    <mergeCell ref="AE21:AF21"/>
    <mergeCell ref="AE16:AF16"/>
    <mergeCell ref="AE17:AF17"/>
    <mergeCell ref="AE13:AF13"/>
    <mergeCell ref="AE14:AF14"/>
    <mergeCell ref="AE10:AF10"/>
    <mergeCell ref="AE11:AF11"/>
    <mergeCell ref="O54:Q54"/>
    <mergeCell ref="A55:Q55"/>
    <mergeCell ref="A45:A46"/>
    <mergeCell ref="A49:T49"/>
    <mergeCell ref="E31:F31"/>
    <mergeCell ref="B34:H34"/>
    <mergeCell ref="K40:L40"/>
    <mergeCell ref="S36:T36"/>
    <mergeCell ref="I37:J37"/>
    <mergeCell ref="I32:J32"/>
    <mergeCell ref="B45:D45"/>
    <mergeCell ref="E45:G45"/>
    <mergeCell ref="H45:H46"/>
    <mergeCell ref="M31:N31"/>
    <mergeCell ref="Q31:R31"/>
    <mergeCell ref="S31:T31"/>
    <mergeCell ref="O31:P31"/>
    <mergeCell ref="K31:L31"/>
    <mergeCell ref="S32:T32"/>
    <mergeCell ref="K36:P36"/>
    <mergeCell ref="O40:P40"/>
    <mergeCell ref="K39:L39"/>
    <mergeCell ref="N57:Q57"/>
    <mergeCell ref="A56:S56"/>
    <mergeCell ref="S30:T30"/>
    <mergeCell ref="K32:L32"/>
    <mergeCell ref="E30:F30"/>
    <mergeCell ref="I39:J39"/>
    <mergeCell ref="Q36:R36"/>
    <mergeCell ref="I31:J31"/>
    <mergeCell ref="G32:H32"/>
    <mergeCell ref="G31:H31"/>
    <mergeCell ref="I30:J30"/>
    <mergeCell ref="M32:N32"/>
    <mergeCell ref="O32:P32"/>
    <mergeCell ref="Q32:R32"/>
    <mergeCell ref="G41:H41"/>
    <mergeCell ref="E41:F41"/>
    <mergeCell ref="M41:N41"/>
    <mergeCell ref="O41:P41"/>
    <mergeCell ref="A44:I44"/>
    <mergeCell ref="K41:L41"/>
    <mergeCell ref="B40:D40"/>
    <mergeCell ref="B41:D41"/>
    <mergeCell ref="I41:J41"/>
    <mergeCell ref="O38:P38"/>
    <mergeCell ref="S28:T28"/>
    <mergeCell ref="Q28:R28"/>
    <mergeCell ref="Q29:R29"/>
    <mergeCell ref="S29:T29"/>
    <mergeCell ref="M29:N29"/>
    <mergeCell ref="S26:T26"/>
    <mergeCell ref="K28:L28"/>
    <mergeCell ref="Q27:R27"/>
    <mergeCell ref="M27:N27"/>
    <mergeCell ref="O26:P30"/>
    <mergeCell ref="M40:N40"/>
    <mergeCell ref="O39:P39"/>
    <mergeCell ref="M38:N38"/>
    <mergeCell ref="M37:N37"/>
    <mergeCell ref="O37:P37"/>
    <mergeCell ref="K38:L38"/>
    <mergeCell ref="M39:N39"/>
    <mergeCell ref="K37:L37"/>
    <mergeCell ref="C18:D18"/>
    <mergeCell ref="B30:D30"/>
    <mergeCell ref="I28:J28"/>
    <mergeCell ref="B28:D28"/>
    <mergeCell ref="B36:D37"/>
    <mergeCell ref="B39:D39"/>
    <mergeCell ref="B31:D31"/>
    <mergeCell ref="E32:F32"/>
    <mergeCell ref="M25:N25"/>
    <mergeCell ref="G24:H24"/>
    <mergeCell ref="B27:D27"/>
    <mergeCell ref="B29:D29"/>
    <mergeCell ref="E29:F29"/>
    <mergeCell ref="E28:F28"/>
    <mergeCell ref="O25:P25"/>
    <mergeCell ref="K25:L25"/>
    <mergeCell ref="B11:C11"/>
    <mergeCell ref="M24:N24"/>
    <mergeCell ref="O24:P24"/>
    <mergeCell ref="G23:H23"/>
    <mergeCell ref="J13:K13"/>
    <mergeCell ref="J11:K11"/>
    <mergeCell ref="A18:B18"/>
    <mergeCell ref="D13:E13"/>
    <mergeCell ref="B22:D23"/>
    <mergeCell ref="E22:L22"/>
    <mergeCell ref="B12:C12"/>
    <mergeCell ref="H13:I13"/>
    <mergeCell ref="H12:I12"/>
    <mergeCell ref="D12:E12"/>
    <mergeCell ref="F12:G12"/>
    <mergeCell ref="B13:C13"/>
    <mergeCell ref="J12:K12"/>
    <mergeCell ref="D11:E11"/>
    <mergeCell ref="F11:G11"/>
    <mergeCell ref="H11:I11"/>
    <mergeCell ref="F13:G13"/>
    <mergeCell ref="F17:T18"/>
    <mergeCell ref="M22:T22"/>
    <mergeCell ref="Q23:R23"/>
    <mergeCell ref="S25:T25"/>
    <mergeCell ref="I29:J29"/>
    <mergeCell ref="S27:T27"/>
    <mergeCell ref="K29:L29"/>
    <mergeCell ref="M26:N26"/>
    <mergeCell ref="B32:D32"/>
    <mergeCell ref="E39:F39"/>
    <mergeCell ref="S23:T23"/>
    <mergeCell ref="E40:F40"/>
    <mergeCell ref="E36:J36"/>
    <mergeCell ref="G39:H39"/>
    <mergeCell ref="B38:D38"/>
    <mergeCell ref="G37:H37"/>
    <mergeCell ref="G38:H38"/>
    <mergeCell ref="I38:J38"/>
    <mergeCell ref="E38:F38"/>
    <mergeCell ref="E37:F37"/>
    <mergeCell ref="G40:H40"/>
    <mergeCell ref="I40:J40"/>
    <mergeCell ref="E26:F26"/>
    <mergeCell ref="I25:J25"/>
    <mergeCell ref="I23:J23"/>
    <mergeCell ref="O23:P23"/>
    <mergeCell ref="K24:L24"/>
    <mergeCell ref="M23:N23"/>
    <mergeCell ref="K23:L23"/>
    <mergeCell ref="Q25:R25"/>
    <mergeCell ref="Q26:R26"/>
    <mergeCell ref="E25:F25"/>
    <mergeCell ref="K26:L26"/>
    <mergeCell ref="G26:H30"/>
    <mergeCell ref="K27:L27"/>
    <mergeCell ref="M30:N30"/>
    <mergeCell ref="Q30:R30"/>
    <mergeCell ref="M28:N28"/>
    <mergeCell ref="K30:L30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J9:K9"/>
    <mergeCell ref="H9:I9"/>
    <mergeCell ref="C6:F6"/>
    <mergeCell ref="J10:K10"/>
    <mergeCell ref="D10:E10"/>
    <mergeCell ref="F10:G10"/>
    <mergeCell ref="H10:I10"/>
    <mergeCell ref="B10:C10"/>
    <mergeCell ref="E23:F23"/>
    <mergeCell ref="I24:J24"/>
    <mergeCell ref="E27:F27"/>
    <mergeCell ref="G25:H25"/>
    <mergeCell ref="B26:D26"/>
    <mergeCell ref="I26:J26"/>
    <mergeCell ref="B25:D25"/>
    <mergeCell ref="E24:F24"/>
    <mergeCell ref="B24:D24"/>
    <mergeCell ref="A15:G15"/>
    <mergeCell ref="C16:D16"/>
    <mergeCell ref="A16:B16"/>
    <mergeCell ref="A17:B17"/>
    <mergeCell ref="C17:D17"/>
    <mergeCell ref="A22:A23"/>
    <mergeCell ref="A21:S21"/>
    <mergeCell ref="Q24:R24"/>
    <mergeCell ref="S24:T24"/>
    <mergeCell ref="I27:J27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O22"/>
  <sheetViews>
    <sheetView view="pageBreakPreview" zoomScaleNormal="90" zoomScaleSheetLayoutView="100" workbookViewId="0">
      <selection activeCell="E27" sqref="E27"/>
    </sheetView>
  </sheetViews>
  <sheetFormatPr defaultRowHeight="12.75" x14ac:dyDescent="0.2"/>
  <cols>
    <col min="1" max="1" width="7.140625" customWidth="1"/>
    <col min="2" max="2" width="14.85546875" customWidth="1"/>
    <col min="3" max="3" width="14.5703125" customWidth="1"/>
    <col min="4" max="4" width="16.5703125" style="287" customWidth="1"/>
    <col min="5" max="8" width="18.42578125" style="287" customWidth="1"/>
  </cols>
  <sheetData>
    <row r="1" spans="1:15" x14ac:dyDescent="0.2">
      <c r="H1" s="293" t="s">
        <v>511</v>
      </c>
    </row>
    <row r="2" spans="1:15" ht="18" x14ac:dyDescent="0.35">
      <c r="A2" s="825" t="s">
        <v>0</v>
      </c>
      <c r="B2" s="825"/>
      <c r="C2" s="825"/>
      <c r="D2" s="825"/>
      <c r="E2" s="825"/>
      <c r="F2" s="825"/>
      <c r="G2" s="825"/>
      <c r="H2" s="825"/>
      <c r="I2" s="224"/>
      <c r="J2" s="224"/>
      <c r="K2" s="224"/>
      <c r="L2" s="224"/>
      <c r="M2" s="224"/>
      <c r="N2" s="224"/>
      <c r="O2" s="224"/>
    </row>
    <row r="3" spans="1:15" ht="21" x14ac:dyDescent="0.35">
      <c r="A3" s="826" t="s">
        <v>744</v>
      </c>
      <c r="B3" s="826"/>
      <c r="C3" s="826"/>
      <c r="D3" s="826"/>
      <c r="E3" s="826"/>
      <c r="F3" s="826"/>
      <c r="G3" s="826"/>
      <c r="H3" s="826"/>
      <c r="I3" s="225"/>
      <c r="J3" s="225"/>
      <c r="K3" s="225"/>
      <c r="L3" s="225"/>
      <c r="M3" s="225"/>
      <c r="N3" s="225"/>
      <c r="O3" s="225"/>
    </row>
    <row r="4" spans="1:15" ht="15" x14ac:dyDescent="0.3">
      <c r="A4" s="192"/>
      <c r="B4" s="192"/>
      <c r="C4" s="192"/>
      <c r="D4" s="284"/>
      <c r="E4" s="284"/>
      <c r="F4" s="284"/>
      <c r="G4" s="284"/>
      <c r="H4" s="284"/>
      <c r="I4" s="192"/>
      <c r="J4" s="192"/>
      <c r="K4" s="192"/>
      <c r="L4" s="192"/>
      <c r="M4" s="192"/>
      <c r="N4" s="192"/>
      <c r="O4" s="192"/>
    </row>
    <row r="5" spans="1:15" ht="18" x14ac:dyDescent="0.35">
      <c r="A5" s="825" t="s">
        <v>510</v>
      </c>
      <c r="B5" s="825"/>
      <c r="C5" s="825"/>
      <c r="D5" s="825"/>
      <c r="E5" s="825"/>
      <c r="F5" s="825"/>
      <c r="G5" s="825"/>
      <c r="H5" s="825"/>
      <c r="I5" s="224"/>
      <c r="J5" s="224"/>
      <c r="K5" s="224"/>
      <c r="L5" s="224"/>
      <c r="M5" s="224"/>
      <c r="N5" s="224"/>
      <c r="O5" s="224"/>
    </row>
    <row r="6" spans="1:15" ht="15" x14ac:dyDescent="0.3">
      <c r="A6" s="193" t="s">
        <v>251</v>
      </c>
      <c r="B6" s="193"/>
      <c r="C6" s="954" t="s">
        <v>1047</v>
      </c>
      <c r="D6" s="954"/>
      <c r="E6" s="954"/>
      <c r="F6" s="953" t="s">
        <v>1049</v>
      </c>
      <c r="G6" s="953"/>
      <c r="H6" s="953"/>
      <c r="I6" s="192"/>
      <c r="J6" s="192"/>
      <c r="K6" s="192"/>
      <c r="L6" s="226"/>
      <c r="M6" s="226"/>
      <c r="N6" s="951"/>
      <c r="O6" s="951"/>
    </row>
    <row r="7" spans="1:15" ht="31.5" customHeight="1" x14ac:dyDescent="0.2">
      <c r="A7" s="929" t="s">
        <v>2</v>
      </c>
      <c r="B7" s="929" t="s">
        <v>3</v>
      </c>
      <c r="C7" s="952" t="s">
        <v>387</v>
      </c>
      <c r="D7" s="956" t="s">
        <v>488</v>
      </c>
      <c r="E7" s="957"/>
      <c r="F7" s="957"/>
      <c r="G7" s="957"/>
      <c r="H7" s="958"/>
    </row>
    <row r="8" spans="1:15" ht="34.5" customHeight="1" x14ac:dyDescent="0.2">
      <c r="A8" s="929"/>
      <c r="B8" s="929"/>
      <c r="C8" s="952"/>
      <c r="D8" s="285" t="s">
        <v>489</v>
      </c>
      <c r="E8" s="285" t="s">
        <v>490</v>
      </c>
      <c r="F8" s="285" t="s">
        <v>491</v>
      </c>
      <c r="G8" s="285" t="s">
        <v>646</v>
      </c>
      <c r="H8" s="285" t="s">
        <v>49</v>
      </c>
    </row>
    <row r="9" spans="1:15" ht="15" x14ac:dyDescent="0.2">
      <c r="A9" s="210">
        <v>1</v>
      </c>
      <c r="B9" s="210">
        <v>2</v>
      </c>
      <c r="C9" s="210">
        <v>3</v>
      </c>
      <c r="D9" s="210">
        <v>4</v>
      </c>
      <c r="E9" s="210">
        <v>5</v>
      </c>
      <c r="F9" s="210">
        <v>6</v>
      </c>
      <c r="G9" s="210">
        <v>7</v>
      </c>
      <c r="H9" s="210">
        <v>8</v>
      </c>
    </row>
    <row r="10" spans="1:15" x14ac:dyDescent="0.2">
      <c r="A10" s="8">
        <v>1</v>
      </c>
      <c r="B10" s="166" t="s">
        <v>891</v>
      </c>
      <c r="C10" s="376">
        <v>62</v>
      </c>
      <c r="D10" s="375">
        <v>0</v>
      </c>
      <c r="E10" s="375">
        <v>0</v>
      </c>
      <c r="F10" s="375">
        <v>0</v>
      </c>
      <c r="G10" s="375">
        <v>62</v>
      </c>
      <c r="H10" s="375">
        <v>0</v>
      </c>
    </row>
    <row r="11" spans="1:15" x14ac:dyDescent="0.2">
      <c r="A11" s="8">
        <v>2</v>
      </c>
      <c r="B11" s="348" t="s">
        <v>890</v>
      </c>
      <c r="C11" s="8">
        <v>26</v>
      </c>
      <c r="D11" s="379">
        <v>26</v>
      </c>
      <c r="E11" s="379">
        <v>0</v>
      </c>
      <c r="F11" s="379">
        <v>0</v>
      </c>
      <c r="G11" s="379">
        <v>0</v>
      </c>
      <c r="H11" s="379">
        <v>0</v>
      </c>
    </row>
    <row r="12" spans="1:15" x14ac:dyDescent="0.2">
      <c r="A12" s="8">
        <v>3</v>
      </c>
      <c r="B12" s="348" t="s">
        <v>892</v>
      </c>
      <c r="C12" s="348">
        <v>280</v>
      </c>
      <c r="D12" s="269">
        <v>0</v>
      </c>
      <c r="E12" s="269">
        <v>0</v>
      </c>
      <c r="F12" s="269">
        <v>0</v>
      </c>
      <c r="G12" s="269">
        <v>280</v>
      </c>
      <c r="H12" s="379">
        <v>0</v>
      </c>
    </row>
    <row r="13" spans="1:15" x14ac:dyDescent="0.2">
      <c r="A13" s="8">
        <v>4</v>
      </c>
      <c r="B13" s="9"/>
      <c r="C13" s="9"/>
      <c r="D13" s="197"/>
      <c r="E13" s="197"/>
      <c r="F13" s="197"/>
      <c r="G13" s="197"/>
      <c r="H13" s="197"/>
    </row>
    <row r="14" spans="1:15" x14ac:dyDescent="0.2">
      <c r="A14" s="8">
        <v>5</v>
      </c>
      <c r="B14" s="9"/>
      <c r="C14" s="9"/>
      <c r="D14" s="197"/>
      <c r="E14" s="197"/>
      <c r="F14" s="197"/>
      <c r="G14" s="197"/>
      <c r="H14" s="197"/>
    </row>
    <row r="15" spans="1:15" ht="15" customHeight="1" x14ac:dyDescent="0.2">
      <c r="A15" s="176" t="s">
        <v>7</v>
      </c>
      <c r="B15" s="153"/>
      <c r="C15" s="153"/>
      <c r="D15" s="150"/>
      <c r="E15" s="150"/>
      <c r="F15" s="150"/>
      <c r="G15" s="150"/>
      <c r="H15" s="150"/>
    </row>
    <row r="16" spans="1:15" ht="15" customHeight="1" x14ac:dyDescent="0.2">
      <c r="A16" s="153" t="s">
        <v>18</v>
      </c>
      <c r="B16" s="153"/>
      <c r="C16" s="220">
        <f t="shared" ref="C16:H16" si="0">SUM(C10:C15)</f>
        <v>368</v>
      </c>
      <c r="D16" s="220">
        <f t="shared" si="0"/>
        <v>26</v>
      </c>
      <c r="E16" s="220">
        <f t="shared" si="0"/>
        <v>0</v>
      </c>
      <c r="F16" s="220">
        <f t="shared" si="0"/>
        <v>0</v>
      </c>
      <c r="G16" s="220">
        <f t="shared" si="0"/>
        <v>342</v>
      </c>
      <c r="H16" s="220">
        <f t="shared" si="0"/>
        <v>0</v>
      </c>
    </row>
    <row r="17" spans="1:13" ht="15" customHeight="1" x14ac:dyDescent="0.2">
      <c r="A17" s="199"/>
      <c r="B17" s="199"/>
      <c r="C17" s="199"/>
      <c r="D17" s="200"/>
      <c r="E17" s="200"/>
      <c r="F17" s="200"/>
      <c r="G17" s="200"/>
      <c r="H17" s="200"/>
    </row>
    <row r="18" spans="1:13" ht="15" customHeight="1" x14ac:dyDescent="0.2">
      <c r="A18" s="199"/>
      <c r="B18" s="199"/>
      <c r="C18" s="199"/>
      <c r="D18" s="200"/>
      <c r="E18" s="200"/>
      <c r="F18" s="200"/>
      <c r="G18" s="200"/>
      <c r="H18" s="200"/>
    </row>
    <row r="19" spans="1:13" ht="15" customHeight="1" x14ac:dyDescent="0.2">
      <c r="A19" s="199"/>
      <c r="B19" s="199"/>
      <c r="C19" s="199"/>
      <c r="D19" s="925" t="s">
        <v>13</v>
      </c>
      <c r="E19" s="925"/>
      <c r="F19" s="925"/>
      <c r="G19" s="925"/>
      <c r="H19" s="925"/>
      <c r="I19" s="925"/>
    </row>
    <row r="20" spans="1:13" x14ac:dyDescent="0.2">
      <c r="A20" s="199" t="s">
        <v>12</v>
      </c>
      <c r="C20" s="199"/>
      <c r="D20" s="925" t="s">
        <v>14</v>
      </c>
      <c r="E20" s="925"/>
      <c r="F20" s="925"/>
      <c r="G20" s="925"/>
      <c r="H20" s="925"/>
      <c r="I20" s="925"/>
    </row>
    <row r="21" spans="1:13" ht="12.75" customHeight="1" x14ac:dyDescent="0.2">
      <c r="D21" s="721" t="s">
        <v>1056</v>
      </c>
      <c r="E21" s="721"/>
      <c r="F21" s="721"/>
      <c r="G21" s="721"/>
      <c r="H21" s="721"/>
      <c r="I21" s="721"/>
      <c r="J21" s="721"/>
      <c r="K21" s="721"/>
      <c r="L21" s="721"/>
      <c r="M21" s="721"/>
    </row>
    <row r="22" spans="1:13" x14ac:dyDescent="0.2">
      <c r="D22" s="955" t="s">
        <v>86</v>
      </c>
      <c r="E22" s="955"/>
      <c r="F22" s="955"/>
      <c r="G22" s="955"/>
      <c r="H22" s="955"/>
      <c r="I22" s="199"/>
    </row>
  </sheetData>
  <mergeCells count="14">
    <mergeCell ref="D20:I20"/>
    <mergeCell ref="D22:H22"/>
    <mergeCell ref="A2:H2"/>
    <mergeCell ref="A3:H3"/>
    <mergeCell ref="A5:H5"/>
    <mergeCell ref="D7:H7"/>
    <mergeCell ref="D19:I19"/>
    <mergeCell ref="D21:M21"/>
    <mergeCell ref="N6:O6"/>
    <mergeCell ref="A7:A8"/>
    <mergeCell ref="B7:B8"/>
    <mergeCell ref="C7:C8"/>
    <mergeCell ref="F6:H6"/>
    <mergeCell ref="C6:E6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colBreaks count="1" manualBreakCount="1">
    <brk id="8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O22"/>
  <sheetViews>
    <sheetView view="pageBreakPreview" zoomScale="90" zoomScaleSheetLayoutView="90" workbookViewId="0">
      <selection activeCell="E27" sqref="E27"/>
    </sheetView>
  </sheetViews>
  <sheetFormatPr defaultRowHeight="12.75" x14ac:dyDescent="0.2"/>
  <cols>
    <col min="2" max="2" width="10.1406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287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18" x14ac:dyDescent="0.35">
      <c r="A1" s="825" t="s">
        <v>0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N1" s="234" t="s">
        <v>513</v>
      </c>
    </row>
    <row r="2" spans="1:14" ht="21" x14ac:dyDescent="0.35">
      <c r="A2" s="826" t="s">
        <v>744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</row>
    <row r="3" spans="1:14" ht="15" x14ac:dyDescent="0.3">
      <c r="A3" s="192"/>
      <c r="B3" s="192"/>
      <c r="C3" s="192"/>
      <c r="D3" s="192"/>
      <c r="E3" s="192"/>
      <c r="F3" s="192"/>
      <c r="G3" s="192"/>
      <c r="H3" s="192"/>
      <c r="I3" s="284"/>
      <c r="J3" s="284"/>
    </row>
    <row r="4" spans="1:14" ht="18" x14ac:dyDescent="0.35">
      <c r="A4" s="825" t="s">
        <v>512</v>
      </c>
      <c r="B4" s="825"/>
      <c r="C4" s="825"/>
      <c r="D4" s="825"/>
      <c r="E4" s="825"/>
      <c r="F4" s="825"/>
      <c r="G4" s="825"/>
      <c r="H4" s="825"/>
      <c r="I4" s="307"/>
      <c r="J4" s="307"/>
    </row>
    <row r="5" spans="1:14" ht="15" x14ac:dyDescent="0.3">
      <c r="A5" s="193" t="s">
        <v>251</v>
      </c>
      <c r="B5" s="193"/>
      <c r="C5" s="926" t="s">
        <v>1047</v>
      </c>
      <c r="D5" s="926"/>
      <c r="E5" s="926"/>
      <c r="F5" s="193"/>
      <c r="G5" s="193"/>
      <c r="H5" s="192"/>
      <c r="I5" s="284"/>
      <c r="J5" s="284"/>
      <c r="L5" s="959" t="s">
        <v>1049</v>
      </c>
      <c r="M5" s="959"/>
      <c r="N5" s="959"/>
    </row>
    <row r="6" spans="1:14" ht="28.5" customHeight="1" x14ac:dyDescent="0.2">
      <c r="A6" s="927" t="s">
        <v>2</v>
      </c>
      <c r="B6" s="927" t="s">
        <v>38</v>
      </c>
      <c r="C6" s="720" t="s">
        <v>399</v>
      </c>
      <c r="D6" s="738" t="s">
        <v>449</v>
      </c>
      <c r="E6" s="738"/>
      <c r="F6" s="738"/>
      <c r="G6" s="738"/>
      <c r="H6" s="699"/>
      <c r="I6" s="960" t="s">
        <v>538</v>
      </c>
      <c r="J6" s="960" t="s">
        <v>539</v>
      </c>
      <c r="K6" s="929" t="s">
        <v>492</v>
      </c>
      <c r="L6" s="929"/>
      <c r="M6" s="929"/>
      <c r="N6" s="929"/>
    </row>
    <row r="7" spans="1:14" ht="39" customHeight="1" x14ac:dyDescent="0.2">
      <c r="A7" s="928"/>
      <c r="B7" s="928"/>
      <c r="C7" s="720"/>
      <c r="D7" s="5" t="s">
        <v>448</v>
      </c>
      <c r="E7" s="5" t="s">
        <v>400</v>
      </c>
      <c r="F7" s="70" t="s">
        <v>401</v>
      </c>
      <c r="G7" s="5" t="s">
        <v>402</v>
      </c>
      <c r="H7" s="5" t="s">
        <v>49</v>
      </c>
      <c r="I7" s="960"/>
      <c r="J7" s="960"/>
      <c r="K7" s="227" t="s">
        <v>403</v>
      </c>
      <c r="L7" s="28" t="s">
        <v>493</v>
      </c>
      <c r="M7" s="5" t="s">
        <v>404</v>
      </c>
      <c r="N7" s="28" t="s">
        <v>405</v>
      </c>
    </row>
    <row r="8" spans="1:14" ht="15" x14ac:dyDescent="0.2">
      <c r="A8" s="196" t="s">
        <v>258</v>
      </c>
      <c r="B8" s="196" t="s">
        <v>259</v>
      </c>
      <c r="C8" s="196" t="s">
        <v>260</v>
      </c>
      <c r="D8" s="196" t="s">
        <v>261</v>
      </c>
      <c r="E8" s="196" t="s">
        <v>262</v>
      </c>
      <c r="F8" s="196" t="s">
        <v>263</v>
      </c>
      <c r="G8" s="196" t="s">
        <v>264</v>
      </c>
      <c r="H8" s="196" t="s">
        <v>265</v>
      </c>
      <c r="I8" s="308" t="s">
        <v>284</v>
      </c>
      <c r="J8" s="308" t="s">
        <v>285</v>
      </c>
      <c r="K8" s="196" t="s">
        <v>286</v>
      </c>
      <c r="L8" s="196" t="s">
        <v>314</v>
      </c>
      <c r="M8" s="196" t="s">
        <v>315</v>
      </c>
      <c r="N8" s="196" t="s">
        <v>316</v>
      </c>
    </row>
    <row r="9" spans="1:14" ht="15" x14ac:dyDescent="0.2">
      <c r="A9" s="291">
        <v>1</v>
      </c>
      <c r="B9" s="467" t="s">
        <v>891</v>
      </c>
      <c r="C9" s="468">
        <v>62</v>
      </c>
      <c r="D9" s="468">
        <v>62</v>
      </c>
      <c r="E9" s="468">
        <v>0</v>
      </c>
      <c r="F9" s="468">
        <v>0</v>
      </c>
      <c r="G9" s="468">
        <v>0</v>
      </c>
      <c r="H9" s="468">
        <v>0</v>
      </c>
      <c r="I9" s="469">
        <v>62</v>
      </c>
      <c r="J9" s="469">
        <v>62</v>
      </c>
      <c r="K9" s="468">
        <v>62</v>
      </c>
      <c r="L9" s="468">
        <v>62</v>
      </c>
      <c r="M9" s="468">
        <v>62</v>
      </c>
      <c r="N9" s="468">
        <v>62</v>
      </c>
    </row>
    <row r="10" spans="1:14" ht="15" x14ac:dyDescent="0.2">
      <c r="A10" s="291">
        <v>2</v>
      </c>
      <c r="B10" s="354" t="s">
        <v>890</v>
      </c>
      <c r="C10" s="449">
        <v>26</v>
      </c>
      <c r="D10" s="449">
        <v>26</v>
      </c>
      <c r="E10" s="449">
        <v>0</v>
      </c>
      <c r="F10" s="449">
        <v>0</v>
      </c>
      <c r="G10" s="449">
        <v>0</v>
      </c>
      <c r="H10" s="465">
        <v>0</v>
      </c>
      <c r="I10" s="465">
        <v>26</v>
      </c>
      <c r="J10" s="465">
        <v>26</v>
      </c>
      <c r="K10" s="449">
        <v>26</v>
      </c>
      <c r="L10" s="449">
        <v>26</v>
      </c>
      <c r="M10" s="449">
        <v>26</v>
      </c>
      <c r="N10" s="449">
        <v>26</v>
      </c>
    </row>
    <row r="11" spans="1:14" ht="15" x14ac:dyDescent="0.2">
      <c r="A11" s="291">
        <v>3</v>
      </c>
      <c r="B11" s="464" t="s">
        <v>892</v>
      </c>
      <c r="C11" s="465">
        <v>280</v>
      </c>
      <c r="D11" s="465">
        <v>180</v>
      </c>
      <c r="E11" s="465">
        <v>100</v>
      </c>
      <c r="F11" s="466">
        <v>0</v>
      </c>
      <c r="G11" s="466">
        <v>0</v>
      </c>
      <c r="H11" s="466">
        <v>0</v>
      </c>
      <c r="I11" s="465">
        <v>280</v>
      </c>
      <c r="J11" s="465">
        <v>280</v>
      </c>
      <c r="K11" s="465">
        <v>280</v>
      </c>
      <c r="L11" s="465">
        <v>200</v>
      </c>
      <c r="M11" s="465">
        <v>280</v>
      </c>
      <c r="N11" s="465">
        <v>280</v>
      </c>
    </row>
    <row r="12" spans="1:14" ht="15" x14ac:dyDescent="0.2">
      <c r="A12" s="291">
        <v>4</v>
      </c>
      <c r="B12" s="196"/>
      <c r="C12" s="196"/>
      <c r="D12" s="196"/>
      <c r="E12" s="196"/>
      <c r="F12" s="196"/>
      <c r="G12" s="196"/>
      <c r="H12" s="196"/>
      <c r="I12" s="308"/>
      <c r="J12" s="308"/>
      <c r="K12" s="196"/>
      <c r="L12" s="196"/>
      <c r="M12" s="196"/>
      <c r="N12" s="196"/>
    </row>
    <row r="13" spans="1:14" ht="15" x14ac:dyDescent="0.2">
      <c r="A13" s="291">
        <v>5</v>
      </c>
      <c r="B13" s="196"/>
      <c r="C13" s="196"/>
      <c r="D13" s="196"/>
      <c r="E13" s="196"/>
      <c r="F13" s="196"/>
      <c r="G13" s="196"/>
      <c r="H13" s="196"/>
      <c r="I13" s="308"/>
      <c r="J13" s="308"/>
      <c r="K13" s="196"/>
      <c r="L13" s="196"/>
      <c r="M13" s="196"/>
      <c r="N13" s="196"/>
    </row>
    <row r="14" spans="1:14" x14ac:dyDescent="0.2">
      <c r="A14" s="19" t="s">
        <v>7</v>
      </c>
      <c r="B14" s="9"/>
      <c r="C14" s="9"/>
      <c r="D14" s="9"/>
      <c r="E14" s="9"/>
      <c r="F14" s="9"/>
      <c r="G14" s="9"/>
      <c r="H14" s="9"/>
      <c r="I14" s="197"/>
      <c r="J14" s="197"/>
      <c r="K14" s="9"/>
      <c r="L14" s="9"/>
      <c r="M14" s="9"/>
      <c r="N14" s="9"/>
    </row>
    <row r="15" spans="1:14" x14ac:dyDescent="0.2">
      <c r="A15" s="31" t="s">
        <v>18</v>
      </c>
      <c r="B15" s="9"/>
      <c r="C15" s="351">
        <f>SUM(C9:C14)</f>
        <v>368</v>
      </c>
      <c r="D15" s="351">
        <f t="shared" ref="D15:N15" si="0">SUM(D9:D14)</f>
        <v>268</v>
      </c>
      <c r="E15" s="351">
        <f t="shared" si="0"/>
        <v>100</v>
      </c>
      <c r="F15" s="351">
        <f t="shared" si="0"/>
        <v>0</v>
      </c>
      <c r="G15" s="351">
        <f t="shared" si="0"/>
        <v>0</v>
      </c>
      <c r="H15" s="351">
        <f t="shared" si="0"/>
        <v>0</v>
      </c>
      <c r="I15" s="351">
        <f t="shared" si="0"/>
        <v>368</v>
      </c>
      <c r="J15" s="351">
        <f t="shared" si="0"/>
        <v>368</v>
      </c>
      <c r="K15" s="351">
        <f t="shared" si="0"/>
        <v>368</v>
      </c>
      <c r="L15" s="351">
        <f t="shared" si="0"/>
        <v>288</v>
      </c>
      <c r="M15" s="351">
        <f t="shared" si="0"/>
        <v>368</v>
      </c>
      <c r="N15" s="351">
        <f t="shared" si="0"/>
        <v>368</v>
      </c>
    </row>
    <row r="19" spans="1:15" ht="12.75" customHeight="1" x14ac:dyDescent="0.2">
      <c r="A19" s="199"/>
      <c r="B19" s="199"/>
      <c r="C19" s="199"/>
      <c r="D19" s="199"/>
      <c r="H19" s="925" t="s">
        <v>13</v>
      </c>
      <c r="I19" s="925"/>
      <c r="J19" s="925"/>
      <c r="K19" s="925"/>
      <c r="L19" s="925"/>
    </row>
    <row r="20" spans="1:15" ht="12.75" customHeight="1" x14ac:dyDescent="0.2">
      <c r="A20" s="199"/>
      <c r="B20" s="199"/>
      <c r="C20" s="199"/>
      <c r="D20" s="199"/>
      <c r="H20" s="925" t="s">
        <v>14</v>
      </c>
      <c r="I20" s="925"/>
      <c r="J20" s="925"/>
      <c r="K20" s="925"/>
      <c r="L20" s="925"/>
    </row>
    <row r="21" spans="1:15" ht="12.75" customHeight="1" x14ac:dyDescent="0.2">
      <c r="A21" s="199"/>
      <c r="B21" s="199"/>
      <c r="C21" s="199"/>
      <c r="D21" s="199"/>
      <c r="F21" s="721" t="s">
        <v>1056</v>
      </c>
      <c r="G21" s="721"/>
      <c r="H21" s="721"/>
      <c r="I21" s="721"/>
      <c r="J21" s="721"/>
      <c r="K21" s="721"/>
      <c r="L21" s="721"/>
      <c r="M21" s="721"/>
      <c r="N21" s="721"/>
      <c r="O21" s="721"/>
    </row>
    <row r="22" spans="1:15" x14ac:dyDescent="0.2">
      <c r="A22" s="199" t="s">
        <v>12</v>
      </c>
      <c r="C22" s="199"/>
      <c r="D22" s="199"/>
      <c r="K22" s="201" t="s">
        <v>86</v>
      </c>
    </row>
  </sheetData>
  <mergeCells count="15">
    <mergeCell ref="A1:K1"/>
    <mergeCell ref="A2:K2"/>
    <mergeCell ref="A4:H4"/>
    <mergeCell ref="A6:A7"/>
    <mergeCell ref="B6:B7"/>
    <mergeCell ref="K6:N6"/>
    <mergeCell ref="L5:N5"/>
    <mergeCell ref="I6:I7"/>
    <mergeCell ref="J6:J7"/>
    <mergeCell ref="F21:O21"/>
    <mergeCell ref="C5:E5"/>
    <mergeCell ref="H19:L19"/>
    <mergeCell ref="H20:L20"/>
    <mergeCell ref="D6:H6"/>
    <mergeCell ref="C6:C7"/>
  </mergeCells>
  <printOptions horizontalCentered="1" verticalCentered="1"/>
  <pageMargins left="0.70866141732283505" right="0.70866141732283505" top="0.23622047244094499" bottom="0" header="0.31496062992126" footer="0.31496062992126"/>
  <pageSetup paperSize="9" scale="8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H21"/>
  <sheetViews>
    <sheetView view="pageBreakPreview" zoomScale="120" zoomScaleSheetLayoutView="120" workbookViewId="0">
      <selection sqref="A1:G1"/>
    </sheetView>
  </sheetViews>
  <sheetFormatPr defaultRowHeight="12.75" x14ac:dyDescent="0.2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 x14ac:dyDescent="0.35">
      <c r="A1" s="825" t="s">
        <v>0</v>
      </c>
      <c r="B1" s="825"/>
      <c r="C1" s="825"/>
      <c r="D1" s="825"/>
      <c r="E1" s="825"/>
      <c r="F1" s="825"/>
      <c r="G1" s="825"/>
      <c r="H1" s="234" t="s">
        <v>515</v>
      </c>
    </row>
    <row r="2" spans="1:8" ht="21" x14ac:dyDescent="0.35">
      <c r="A2" s="826" t="s">
        <v>744</v>
      </c>
      <c r="B2" s="826"/>
      <c r="C2" s="826"/>
      <c r="D2" s="826"/>
      <c r="E2" s="826"/>
      <c r="F2" s="826"/>
      <c r="G2" s="826"/>
    </row>
    <row r="3" spans="1:8" ht="15" x14ac:dyDescent="0.3">
      <c r="A3" s="192"/>
      <c r="B3" s="192"/>
      <c r="C3" s="192"/>
      <c r="D3" s="192"/>
      <c r="E3" s="192"/>
      <c r="F3" s="192"/>
      <c r="G3" s="192"/>
    </row>
    <row r="4" spans="1:8" ht="18" x14ac:dyDescent="0.35">
      <c r="A4" s="825" t="s">
        <v>514</v>
      </c>
      <c r="B4" s="825"/>
      <c r="C4" s="825"/>
      <c r="D4" s="825"/>
      <c r="E4" s="825"/>
      <c r="F4" s="825"/>
      <c r="G4" s="825"/>
    </row>
    <row r="5" spans="1:8" ht="15" x14ac:dyDescent="0.3">
      <c r="A5" s="193" t="s">
        <v>251</v>
      </c>
      <c r="B5" s="193"/>
      <c r="C5" s="926" t="s">
        <v>1047</v>
      </c>
      <c r="D5" s="926"/>
      <c r="E5" s="926"/>
      <c r="F5" s="193"/>
      <c r="G5" s="933" t="s">
        <v>1049</v>
      </c>
      <c r="H5" s="933"/>
    </row>
    <row r="6" spans="1:8" ht="21.75" customHeight="1" x14ac:dyDescent="0.2">
      <c r="A6" s="927" t="s">
        <v>2</v>
      </c>
      <c r="B6" s="927" t="s">
        <v>494</v>
      </c>
      <c r="C6" s="720" t="s">
        <v>38</v>
      </c>
      <c r="D6" s="720" t="s">
        <v>499</v>
      </c>
      <c r="E6" s="720"/>
      <c r="F6" s="738" t="s">
        <v>500</v>
      </c>
      <c r="G6" s="738"/>
      <c r="H6" s="927" t="s">
        <v>223</v>
      </c>
    </row>
    <row r="7" spans="1:8" ht="25.5" customHeight="1" x14ac:dyDescent="0.2">
      <c r="A7" s="928"/>
      <c r="B7" s="928"/>
      <c r="C7" s="720"/>
      <c r="D7" s="5" t="s">
        <v>495</v>
      </c>
      <c r="E7" s="5" t="s">
        <v>496</v>
      </c>
      <c r="F7" s="70" t="s">
        <v>497</v>
      </c>
      <c r="G7" s="5" t="s">
        <v>498</v>
      </c>
      <c r="H7" s="928"/>
    </row>
    <row r="8" spans="1:8" ht="15" x14ac:dyDescent="0.2">
      <c r="A8" s="196" t="s">
        <v>258</v>
      </c>
      <c r="B8" s="196" t="s">
        <v>259</v>
      </c>
      <c r="C8" s="196" t="s">
        <v>260</v>
      </c>
      <c r="D8" s="196" t="s">
        <v>261</v>
      </c>
      <c r="E8" s="196" t="s">
        <v>262</v>
      </c>
      <c r="F8" s="196" t="s">
        <v>263</v>
      </c>
      <c r="G8" s="196" t="s">
        <v>264</v>
      </c>
      <c r="H8" s="196">
        <v>8</v>
      </c>
    </row>
    <row r="9" spans="1:8" ht="45" x14ac:dyDescent="0.2">
      <c r="A9" s="581">
        <v>1</v>
      </c>
      <c r="B9" s="443" t="s">
        <v>925</v>
      </c>
      <c r="C9" s="443" t="s">
        <v>891</v>
      </c>
      <c r="D9" s="442">
        <v>13</v>
      </c>
      <c r="E9" s="442">
        <v>13</v>
      </c>
      <c r="F9" s="442">
        <v>13</v>
      </c>
      <c r="G9" s="442">
        <v>0</v>
      </c>
      <c r="H9" s="397"/>
    </row>
    <row r="10" spans="1:8" ht="25.5" x14ac:dyDescent="0.2">
      <c r="A10" s="581">
        <v>2</v>
      </c>
      <c r="B10" s="577" t="s">
        <v>920</v>
      </c>
      <c r="C10" s="443" t="s">
        <v>890</v>
      </c>
      <c r="D10" s="442">
        <v>6</v>
      </c>
      <c r="E10" s="442">
        <v>6</v>
      </c>
      <c r="F10" s="442">
        <v>6</v>
      </c>
      <c r="G10" s="442">
        <v>0</v>
      </c>
      <c r="H10" s="442" t="s">
        <v>921</v>
      </c>
    </row>
    <row r="11" spans="1:8" ht="60" x14ac:dyDescent="0.2">
      <c r="A11" s="581">
        <v>3</v>
      </c>
      <c r="B11" s="443" t="s">
        <v>922</v>
      </c>
      <c r="C11" s="443" t="s">
        <v>892</v>
      </c>
      <c r="D11" s="442">
        <v>39</v>
      </c>
      <c r="E11" s="442">
        <v>39</v>
      </c>
      <c r="F11" s="442">
        <v>39</v>
      </c>
      <c r="G11" s="442">
        <v>0</v>
      </c>
      <c r="H11" s="443" t="s">
        <v>923</v>
      </c>
    </row>
    <row r="12" spans="1:8" ht="60" x14ac:dyDescent="0.2">
      <c r="A12" s="581">
        <v>4</v>
      </c>
      <c r="B12" s="443" t="s">
        <v>924</v>
      </c>
      <c r="C12" s="443" t="s">
        <v>892</v>
      </c>
      <c r="D12" s="442">
        <v>13</v>
      </c>
      <c r="E12" s="442">
        <v>13</v>
      </c>
      <c r="F12" s="442">
        <v>13</v>
      </c>
      <c r="G12" s="442">
        <v>0</v>
      </c>
      <c r="H12" s="443" t="s">
        <v>923</v>
      </c>
    </row>
    <row r="13" spans="1:8" ht="15" x14ac:dyDescent="0.2">
      <c r="A13" s="291">
        <v>5</v>
      </c>
      <c r="B13" s="210"/>
      <c r="C13" s="210"/>
      <c r="D13" s="196"/>
      <c r="E13" s="196"/>
      <c r="F13" s="196"/>
      <c r="G13" s="196"/>
      <c r="H13" s="196"/>
    </row>
    <row r="14" spans="1:8" x14ac:dyDescent="0.2">
      <c r="A14" s="19" t="s">
        <v>7</v>
      </c>
      <c r="B14" s="9"/>
      <c r="C14" s="9"/>
      <c r="D14" s="9"/>
      <c r="E14" s="9"/>
      <c r="F14" s="9"/>
      <c r="G14" s="9"/>
      <c r="H14" s="9"/>
    </row>
    <row r="15" spans="1:8" x14ac:dyDescent="0.2">
      <c r="A15" s="31" t="s">
        <v>18</v>
      </c>
      <c r="B15" s="9"/>
      <c r="C15" s="9"/>
      <c r="D15" s="351">
        <f>SUM(D9:D14)</f>
        <v>71</v>
      </c>
      <c r="E15" s="351">
        <f>SUM(E9:E14)</f>
        <v>71</v>
      </c>
      <c r="F15" s="351">
        <f>SUM(F9:F14)</f>
        <v>71</v>
      </c>
      <c r="G15" s="351">
        <f>SUM(G9:G14)</f>
        <v>0</v>
      </c>
      <c r="H15" s="9"/>
    </row>
    <row r="18" spans="1:8" ht="12.75" customHeight="1" x14ac:dyDescent="0.2">
      <c r="A18" s="199"/>
      <c r="B18" s="199"/>
      <c r="C18" s="199"/>
      <c r="D18" s="199"/>
      <c r="F18" s="925" t="s">
        <v>13</v>
      </c>
      <c r="G18" s="925"/>
      <c r="H18" s="925"/>
    </row>
    <row r="19" spans="1:8" ht="12.75" customHeight="1" x14ac:dyDescent="0.2">
      <c r="A19" s="199"/>
      <c r="B19" s="199"/>
      <c r="C19" s="199"/>
      <c r="D19" s="199"/>
      <c r="F19" s="925" t="s">
        <v>14</v>
      </c>
      <c r="G19" s="925"/>
      <c r="H19" s="925"/>
    </row>
    <row r="20" spans="1:8" ht="12.75" customHeight="1" x14ac:dyDescent="0.2">
      <c r="A20" s="199"/>
      <c r="B20" s="199"/>
      <c r="C20" s="199"/>
      <c r="D20" s="199"/>
      <c r="E20" s="925" t="s">
        <v>1053</v>
      </c>
      <c r="F20" s="925"/>
      <c r="G20" s="925"/>
      <c r="H20" s="925"/>
    </row>
    <row r="21" spans="1:8" x14ac:dyDescent="0.2">
      <c r="A21" s="199" t="s">
        <v>12</v>
      </c>
      <c r="C21" s="199"/>
      <c r="D21" s="199"/>
      <c r="G21" s="201" t="s">
        <v>86</v>
      </c>
    </row>
  </sheetData>
  <mergeCells count="14">
    <mergeCell ref="F18:H18"/>
    <mergeCell ref="F19:H19"/>
    <mergeCell ref="E20:H20"/>
    <mergeCell ref="C5:E5"/>
    <mergeCell ref="A1:G1"/>
    <mergeCell ref="A2:G2"/>
    <mergeCell ref="A4:G4"/>
    <mergeCell ref="A6:A7"/>
    <mergeCell ref="B6:B7"/>
    <mergeCell ref="G5:H5"/>
    <mergeCell ref="C6:C7"/>
    <mergeCell ref="F6:G6"/>
    <mergeCell ref="D6:E6"/>
    <mergeCell ref="H6:H7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L21"/>
  <sheetViews>
    <sheetView view="pageBreakPreview" topLeftCell="A4" zoomScale="84" zoomScaleSheetLayoutView="84" workbookViewId="0">
      <selection activeCell="F15" sqref="F15"/>
    </sheetView>
  </sheetViews>
  <sheetFormatPr defaultRowHeight="12.75" x14ac:dyDescent="0.2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2" ht="18" x14ac:dyDescent="0.35">
      <c r="A1" s="825" t="s">
        <v>0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234" t="s">
        <v>517</v>
      </c>
    </row>
    <row r="2" spans="1:12" ht="21" x14ac:dyDescent="0.35">
      <c r="A2" s="826" t="s">
        <v>744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</row>
    <row r="3" spans="1:12" ht="15" x14ac:dyDescent="0.3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2" ht="18" x14ac:dyDescent="0.35">
      <c r="A4" s="825" t="s">
        <v>516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</row>
    <row r="5" spans="1:12" ht="15" x14ac:dyDescent="0.3">
      <c r="A5" s="193" t="s">
        <v>251</v>
      </c>
      <c r="B5" s="193"/>
      <c r="C5" s="926" t="s">
        <v>1047</v>
      </c>
      <c r="D5" s="926"/>
      <c r="E5" s="926"/>
      <c r="F5" s="193"/>
      <c r="G5" s="193"/>
      <c r="H5" s="193"/>
      <c r="I5" s="193"/>
      <c r="J5" s="961" t="s">
        <v>1049</v>
      </c>
      <c r="K5" s="961"/>
      <c r="L5" s="961"/>
    </row>
    <row r="6" spans="1:12" ht="21.75" customHeight="1" x14ac:dyDescent="0.2">
      <c r="A6" s="927" t="s">
        <v>2</v>
      </c>
      <c r="B6" s="927" t="s">
        <v>38</v>
      </c>
      <c r="C6" s="698" t="s">
        <v>459</v>
      </c>
      <c r="D6" s="738"/>
      <c r="E6" s="699"/>
      <c r="F6" s="698" t="s">
        <v>465</v>
      </c>
      <c r="G6" s="738"/>
      <c r="H6" s="738"/>
      <c r="I6" s="699"/>
      <c r="J6" s="720" t="s">
        <v>467</v>
      </c>
      <c r="K6" s="720"/>
      <c r="L6" s="720"/>
    </row>
    <row r="7" spans="1:12" ht="29.25" customHeight="1" x14ac:dyDescent="0.2">
      <c r="A7" s="928"/>
      <c r="B7" s="928"/>
      <c r="C7" s="227" t="s">
        <v>213</v>
      </c>
      <c r="D7" s="227" t="s">
        <v>461</v>
      </c>
      <c r="E7" s="227" t="s">
        <v>466</v>
      </c>
      <c r="F7" s="227" t="s">
        <v>213</v>
      </c>
      <c r="G7" s="227" t="s">
        <v>460</v>
      </c>
      <c r="H7" s="227" t="s">
        <v>462</v>
      </c>
      <c r="I7" s="227" t="s">
        <v>466</v>
      </c>
      <c r="J7" s="5" t="s">
        <v>463</v>
      </c>
      <c r="K7" s="5" t="s">
        <v>464</v>
      </c>
      <c r="L7" s="227" t="s">
        <v>466</v>
      </c>
    </row>
    <row r="8" spans="1:12" ht="15" x14ac:dyDescent="0.2">
      <c r="A8" s="196" t="s">
        <v>258</v>
      </c>
      <c r="B8" s="196" t="s">
        <v>259</v>
      </c>
      <c r="C8" s="196" t="s">
        <v>260</v>
      </c>
      <c r="D8" s="196" t="s">
        <v>261</v>
      </c>
      <c r="E8" s="196" t="s">
        <v>262</v>
      </c>
      <c r="F8" s="196" t="s">
        <v>263</v>
      </c>
      <c r="G8" s="196" t="s">
        <v>264</v>
      </c>
      <c r="H8" s="196" t="s">
        <v>265</v>
      </c>
      <c r="I8" s="196" t="s">
        <v>284</v>
      </c>
      <c r="J8" s="196" t="s">
        <v>285</v>
      </c>
      <c r="K8" s="196" t="s">
        <v>286</v>
      </c>
      <c r="L8" s="196" t="s">
        <v>314</v>
      </c>
    </row>
    <row r="9" spans="1:12" ht="75" x14ac:dyDescent="0.2">
      <c r="A9" s="166">
        <v>1</v>
      </c>
      <c r="B9" s="443" t="s">
        <v>891</v>
      </c>
      <c r="C9" s="442">
        <v>0</v>
      </c>
      <c r="D9" s="442">
        <v>0</v>
      </c>
      <c r="E9" s="442">
        <v>0</v>
      </c>
      <c r="F9" s="442">
        <v>62</v>
      </c>
      <c r="G9" s="442">
        <v>10497</v>
      </c>
      <c r="H9" s="443" t="s">
        <v>926</v>
      </c>
      <c r="I9" s="454" t="s">
        <v>7</v>
      </c>
      <c r="J9" s="397">
        <v>62</v>
      </c>
      <c r="K9" s="397"/>
      <c r="L9" s="454" t="s">
        <v>7</v>
      </c>
    </row>
    <row r="10" spans="1:12" ht="38.25" x14ac:dyDescent="0.2">
      <c r="A10" s="166">
        <v>2</v>
      </c>
      <c r="B10" s="166" t="s">
        <v>890</v>
      </c>
      <c r="C10" s="391">
        <v>0</v>
      </c>
      <c r="D10" s="391">
        <v>0</v>
      </c>
      <c r="E10" s="391">
        <v>0</v>
      </c>
      <c r="F10" s="391">
        <v>26</v>
      </c>
      <c r="G10" s="391">
        <v>3784</v>
      </c>
      <c r="H10" s="471" t="s">
        <v>928</v>
      </c>
      <c r="I10" s="454" t="s">
        <v>7</v>
      </c>
      <c r="J10" s="397">
        <v>26</v>
      </c>
      <c r="K10" s="397"/>
      <c r="L10" s="454" t="s">
        <v>7</v>
      </c>
    </row>
    <row r="11" spans="1:12" ht="105" x14ac:dyDescent="0.2">
      <c r="A11" s="166">
        <v>3</v>
      </c>
      <c r="B11" s="443" t="s">
        <v>892</v>
      </c>
      <c r="C11" s="442">
        <v>0</v>
      </c>
      <c r="D11" s="442">
        <v>0</v>
      </c>
      <c r="E11" s="442">
        <v>0</v>
      </c>
      <c r="F11" s="442">
        <v>280</v>
      </c>
      <c r="G11" s="533">
        <v>33605</v>
      </c>
      <c r="H11" s="443" t="s">
        <v>927</v>
      </c>
      <c r="I11" s="454" t="s">
        <v>7</v>
      </c>
      <c r="J11" s="397">
        <v>280</v>
      </c>
      <c r="K11" s="397"/>
      <c r="L11" s="454" t="s">
        <v>7</v>
      </c>
    </row>
    <row r="12" spans="1:12" ht="15" x14ac:dyDescent="0.2">
      <c r="A12" s="19">
        <v>4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</row>
    <row r="13" spans="1:12" ht="15" x14ac:dyDescent="0.2">
      <c r="A13" s="19">
        <v>5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</row>
    <row r="14" spans="1:12" x14ac:dyDescent="0.2">
      <c r="A14" s="21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">
      <c r="A15" s="3" t="s">
        <v>18</v>
      </c>
      <c r="B15" s="351"/>
      <c r="C15" s="351">
        <f>SUM(C9:C14)</f>
        <v>0</v>
      </c>
      <c r="D15" s="351">
        <f>SUM(D9:D14)</f>
        <v>0</v>
      </c>
      <c r="E15" s="351">
        <f>SUM(E9:E14)</f>
        <v>0</v>
      </c>
      <c r="F15" s="351">
        <f>SUM(F9:F14)</f>
        <v>368</v>
      </c>
      <c r="G15" s="351"/>
      <c r="H15" s="351"/>
      <c r="I15" s="351"/>
      <c r="J15" s="351">
        <f>SUM(J9:J14)</f>
        <v>368</v>
      </c>
      <c r="K15" s="9"/>
      <c r="L15" s="9"/>
    </row>
    <row r="18" spans="1:12" ht="12.75" customHeight="1" x14ac:dyDescent="0.2">
      <c r="A18" s="199"/>
      <c r="B18" s="199"/>
      <c r="C18" s="199"/>
      <c r="D18" s="199"/>
      <c r="E18" s="199"/>
      <c r="F18" s="199"/>
      <c r="K18" s="200" t="s">
        <v>13</v>
      </c>
    </row>
    <row r="19" spans="1:12" ht="12.75" customHeight="1" x14ac:dyDescent="0.2">
      <c r="A19" s="199"/>
      <c r="B19" s="199"/>
      <c r="C19" s="199"/>
      <c r="D19" s="199"/>
      <c r="E19" s="199" t="s">
        <v>11</v>
      </c>
      <c r="F19" s="199"/>
      <c r="J19" s="925" t="s">
        <v>14</v>
      </c>
      <c r="K19" s="925"/>
      <c r="L19" s="925"/>
    </row>
    <row r="20" spans="1:12" ht="12.75" customHeight="1" x14ac:dyDescent="0.2">
      <c r="A20" s="199"/>
      <c r="B20" s="199"/>
      <c r="C20" s="199"/>
      <c r="D20" s="199"/>
      <c r="E20" s="199"/>
      <c r="F20" s="199"/>
      <c r="I20" s="925" t="s">
        <v>1053</v>
      </c>
      <c r="J20" s="925"/>
      <c r="K20" s="925"/>
      <c r="L20" s="925"/>
    </row>
    <row r="21" spans="1:12" x14ac:dyDescent="0.2">
      <c r="A21" s="199" t="s">
        <v>12</v>
      </c>
      <c r="F21" s="199"/>
      <c r="K21" s="201" t="s">
        <v>86</v>
      </c>
    </row>
  </sheetData>
  <mergeCells count="12">
    <mergeCell ref="I20:L20"/>
    <mergeCell ref="C5:E5"/>
    <mergeCell ref="A1:K1"/>
    <mergeCell ref="C6:E6"/>
    <mergeCell ref="F6:I6"/>
    <mergeCell ref="J6:L6"/>
    <mergeCell ref="J19:L19"/>
    <mergeCell ref="A6:A7"/>
    <mergeCell ref="B6:B7"/>
    <mergeCell ref="A2:K2"/>
    <mergeCell ref="A4:K4"/>
    <mergeCell ref="J5:L5"/>
  </mergeCells>
  <printOptions horizontalCentered="1" verticalCentered="1"/>
  <pageMargins left="0.70866141732283505" right="0.70866141732283505" top="0.23622047244094499" bottom="0" header="0.31496062992126" footer="0.31496062992126"/>
  <pageSetup paperSize="9" scale="7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K22"/>
  <sheetViews>
    <sheetView view="pageBreakPreview" zoomScale="80" zoomScaleSheetLayoutView="80" workbookViewId="0">
      <selection activeCell="Q18" sqref="Q18"/>
    </sheetView>
  </sheetViews>
  <sheetFormatPr defaultRowHeight="12.75" x14ac:dyDescent="0.2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 x14ac:dyDescent="0.35">
      <c r="A1" s="825" t="s">
        <v>0</v>
      </c>
      <c r="B1" s="825"/>
      <c r="C1" s="825"/>
      <c r="D1" s="825"/>
      <c r="E1" s="825"/>
      <c r="F1" s="825"/>
      <c r="G1" s="825"/>
      <c r="H1" s="825"/>
      <c r="I1" s="299"/>
      <c r="J1" s="299"/>
      <c r="K1" s="234" t="s">
        <v>519</v>
      </c>
    </row>
    <row r="2" spans="1:11" ht="21" x14ac:dyDescent="0.35">
      <c r="A2" s="826" t="s">
        <v>744</v>
      </c>
      <c r="B2" s="826"/>
      <c r="C2" s="826"/>
      <c r="D2" s="826"/>
      <c r="E2" s="826"/>
      <c r="F2" s="826"/>
      <c r="G2" s="826"/>
      <c r="H2" s="826"/>
      <c r="I2" s="191"/>
      <c r="J2" s="191"/>
    </row>
    <row r="3" spans="1:11" ht="15" x14ac:dyDescent="0.3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1" ht="18" x14ac:dyDescent="0.35">
      <c r="A4" s="825" t="s">
        <v>518</v>
      </c>
      <c r="B4" s="825"/>
      <c r="C4" s="825"/>
      <c r="D4" s="825"/>
      <c r="E4" s="825"/>
      <c r="F4" s="825"/>
      <c r="G4" s="825"/>
      <c r="H4" s="825"/>
      <c r="I4" s="299"/>
      <c r="J4" s="299"/>
    </row>
    <row r="5" spans="1:11" ht="15" x14ac:dyDescent="0.3">
      <c r="A5" s="193" t="s">
        <v>251</v>
      </c>
      <c r="B5" s="193"/>
      <c r="C5" s="926" t="s">
        <v>1047</v>
      </c>
      <c r="D5" s="926"/>
      <c r="E5" s="926"/>
      <c r="F5" s="193"/>
      <c r="G5" s="961" t="s">
        <v>1049</v>
      </c>
      <c r="H5" s="961"/>
      <c r="I5" s="961"/>
      <c r="J5" s="961"/>
      <c r="K5" s="961"/>
    </row>
    <row r="6" spans="1:11" ht="21.75" customHeight="1" x14ac:dyDescent="0.2">
      <c r="A6" s="927" t="s">
        <v>2</v>
      </c>
      <c r="B6" s="927" t="s">
        <v>38</v>
      </c>
      <c r="C6" s="698" t="s">
        <v>477</v>
      </c>
      <c r="D6" s="738"/>
      <c r="E6" s="699"/>
      <c r="F6" s="698" t="s">
        <v>480</v>
      </c>
      <c r="G6" s="738"/>
      <c r="H6" s="699"/>
      <c r="I6" s="831" t="s">
        <v>645</v>
      </c>
      <c r="J6" s="831" t="s">
        <v>644</v>
      </c>
      <c r="K6" s="831" t="s">
        <v>80</v>
      </c>
    </row>
    <row r="7" spans="1:11" ht="29.25" customHeight="1" x14ac:dyDescent="0.2">
      <c r="A7" s="928"/>
      <c r="B7" s="928"/>
      <c r="C7" s="5" t="s">
        <v>476</v>
      </c>
      <c r="D7" s="5" t="s">
        <v>478</v>
      </c>
      <c r="E7" s="5" t="s">
        <v>479</v>
      </c>
      <c r="F7" s="5" t="s">
        <v>476</v>
      </c>
      <c r="G7" s="5" t="s">
        <v>478</v>
      </c>
      <c r="H7" s="5" t="s">
        <v>479</v>
      </c>
      <c r="I7" s="832"/>
      <c r="J7" s="832"/>
      <c r="K7" s="832"/>
    </row>
    <row r="8" spans="1:11" ht="15" x14ac:dyDescent="0.2">
      <c r="A8" s="292">
        <v>1</v>
      </c>
      <c r="B8" s="292">
        <v>2</v>
      </c>
      <c r="C8" s="292">
        <v>3</v>
      </c>
      <c r="D8" s="292">
        <v>4</v>
      </c>
      <c r="E8" s="292">
        <v>5</v>
      </c>
      <c r="F8" s="292">
        <v>6</v>
      </c>
      <c r="G8" s="292">
        <v>7</v>
      </c>
      <c r="H8" s="292">
        <v>8</v>
      </c>
      <c r="I8" s="292">
        <v>9</v>
      </c>
      <c r="J8" s="292">
        <v>10</v>
      </c>
      <c r="K8" s="292">
        <v>11</v>
      </c>
    </row>
    <row r="9" spans="1:11" ht="105" customHeight="1" x14ac:dyDescent="0.2">
      <c r="A9" s="291">
        <v>1</v>
      </c>
      <c r="B9" s="443" t="s">
        <v>891</v>
      </c>
      <c r="C9" s="113">
        <v>62</v>
      </c>
      <c r="D9" s="113">
        <v>14</v>
      </c>
      <c r="E9" s="113">
        <v>14831</v>
      </c>
      <c r="F9" s="113">
        <v>0</v>
      </c>
      <c r="G9" s="113">
        <v>0</v>
      </c>
      <c r="H9" s="113">
        <v>0</v>
      </c>
      <c r="I9" s="472">
        <v>59</v>
      </c>
      <c r="J9" s="113">
        <v>0</v>
      </c>
      <c r="K9" s="962" t="s">
        <v>929</v>
      </c>
    </row>
    <row r="10" spans="1:11" ht="15" x14ac:dyDescent="0.2">
      <c r="A10" s="291">
        <v>2</v>
      </c>
      <c r="B10" s="464" t="s">
        <v>890</v>
      </c>
      <c r="C10" s="473">
        <v>26</v>
      </c>
      <c r="D10" s="473">
        <v>14</v>
      </c>
      <c r="E10" s="473">
        <v>4078</v>
      </c>
      <c r="F10" s="473">
        <v>0</v>
      </c>
      <c r="G10" s="473">
        <v>0</v>
      </c>
      <c r="H10" s="473">
        <v>0</v>
      </c>
      <c r="I10" s="474">
        <v>16</v>
      </c>
      <c r="J10" s="473">
        <v>0</v>
      </c>
      <c r="K10" s="963"/>
    </row>
    <row r="11" spans="1:11" ht="15" x14ac:dyDescent="0.2">
      <c r="A11" s="291">
        <v>3</v>
      </c>
      <c r="B11" s="448" t="s">
        <v>892</v>
      </c>
      <c r="C11" s="354">
        <v>280</v>
      </c>
      <c r="D11" s="354">
        <v>14</v>
      </c>
      <c r="E11" s="354">
        <v>43878</v>
      </c>
      <c r="F11" s="354">
        <v>0</v>
      </c>
      <c r="G11" s="354">
        <v>0</v>
      </c>
      <c r="H11" s="354">
        <v>0</v>
      </c>
      <c r="I11" s="354">
        <v>175.51</v>
      </c>
      <c r="J11" s="354">
        <v>0</v>
      </c>
      <c r="K11" s="964"/>
    </row>
    <row r="12" spans="1:11" ht="15" x14ac:dyDescent="0.2">
      <c r="A12" s="291">
        <v>4</v>
      </c>
      <c r="B12" s="196"/>
      <c r="C12" s="5"/>
      <c r="D12" s="5"/>
      <c r="E12" s="5"/>
      <c r="F12" s="5"/>
      <c r="G12" s="5"/>
      <c r="H12" s="5"/>
      <c r="I12" s="5"/>
      <c r="J12" s="5"/>
      <c r="K12" s="196"/>
    </row>
    <row r="13" spans="1:11" ht="15" x14ac:dyDescent="0.2">
      <c r="A13" s="291">
        <v>5</v>
      </c>
      <c r="B13" s="196"/>
      <c r="C13" s="5"/>
      <c r="D13" s="5"/>
      <c r="E13" s="5"/>
      <c r="F13" s="5"/>
      <c r="G13" s="5"/>
      <c r="H13" s="5"/>
      <c r="I13" s="5"/>
      <c r="J13" s="5"/>
      <c r="K13" s="196"/>
    </row>
    <row r="14" spans="1:11" x14ac:dyDescent="0.2">
      <c r="A14" s="19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31" t="s">
        <v>18</v>
      </c>
      <c r="B15" s="9"/>
      <c r="C15" s="351">
        <f>SUM(C9:C14)</f>
        <v>368</v>
      </c>
      <c r="D15" s="351">
        <f t="shared" ref="D15:J15" si="0">SUM(D9:D14)</f>
        <v>42</v>
      </c>
      <c r="E15" s="351">
        <f t="shared" si="0"/>
        <v>62787</v>
      </c>
      <c r="F15" s="351">
        <f t="shared" si="0"/>
        <v>0</v>
      </c>
      <c r="G15" s="351">
        <f t="shared" si="0"/>
        <v>0</v>
      </c>
      <c r="H15" s="351">
        <f t="shared" si="0"/>
        <v>0</v>
      </c>
      <c r="I15" s="351">
        <f t="shared" si="0"/>
        <v>250.51</v>
      </c>
      <c r="J15" s="351">
        <f t="shared" si="0"/>
        <v>0</v>
      </c>
      <c r="K15" s="9"/>
    </row>
    <row r="18" spans="1:11" ht="12.75" customHeight="1" x14ac:dyDescent="0.2">
      <c r="A18" s="199"/>
      <c r="B18" s="199"/>
      <c r="C18" s="199"/>
      <c r="D18" s="199"/>
      <c r="E18" s="199"/>
      <c r="F18" s="199"/>
    </row>
    <row r="19" spans="1:11" ht="12.75" customHeight="1" x14ac:dyDescent="0.2">
      <c r="A19" s="199" t="s">
        <v>12</v>
      </c>
      <c r="B19" s="199"/>
      <c r="C19" s="199"/>
      <c r="D19" s="199"/>
      <c r="E19" s="199"/>
      <c r="F19" s="199"/>
      <c r="G19" s="925" t="s">
        <v>13</v>
      </c>
      <c r="H19" s="925"/>
      <c r="I19" s="925"/>
      <c r="J19" s="925"/>
      <c r="K19" s="925"/>
    </row>
    <row r="20" spans="1:11" ht="12.75" customHeight="1" x14ac:dyDescent="0.2">
      <c r="A20" s="199"/>
      <c r="B20" s="199"/>
      <c r="C20" s="199"/>
      <c r="D20" s="199"/>
      <c r="E20" s="199"/>
      <c r="F20" s="199"/>
      <c r="G20" s="925" t="s">
        <v>14</v>
      </c>
      <c r="H20" s="925"/>
      <c r="I20" s="925"/>
      <c r="J20" s="925"/>
      <c r="K20" s="925"/>
    </row>
    <row r="21" spans="1:11" ht="12.75" customHeight="1" x14ac:dyDescent="0.2">
      <c r="F21" s="199"/>
      <c r="G21" s="925" t="s">
        <v>1053</v>
      </c>
      <c r="H21" s="925"/>
      <c r="I21" s="925"/>
      <c r="J21" s="925"/>
    </row>
    <row r="22" spans="1:11" x14ac:dyDescent="0.2">
      <c r="H22" s="201" t="s">
        <v>86</v>
      </c>
      <c r="I22" s="201"/>
      <c r="J22" s="201"/>
    </row>
  </sheetData>
  <mergeCells count="16">
    <mergeCell ref="G21:J21"/>
    <mergeCell ref="C5:E5"/>
    <mergeCell ref="G5:K5"/>
    <mergeCell ref="A1:H1"/>
    <mergeCell ref="A2:H2"/>
    <mergeCell ref="A4:H4"/>
    <mergeCell ref="K6:K7"/>
    <mergeCell ref="I6:I7"/>
    <mergeCell ref="J6:J7"/>
    <mergeCell ref="G20:K20"/>
    <mergeCell ref="A6:A7"/>
    <mergeCell ref="B6:B7"/>
    <mergeCell ref="C6:E6"/>
    <mergeCell ref="F6:H6"/>
    <mergeCell ref="G19:K19"/>
    <mergeCell ref="K9:K11"/>
  </mergeCells>
  <printOptions horizontalCentered="1" verticalCentered="1"/>
  <pageMargins left="0.70866141732283505" right="0.70866141732283505" top="0.23622047244094499" bottom="0" header="0.31496062992126" footer="0.31496062992126"/>
  <pageSetup paperSize="9" scale="9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L29"/>
  <sheetViews>
    <sheetView topLeftCell="A10" zoomScale="115" zoomScaleNormal="115" zoomScaleSheetLayoutView="100" workbookViewId="0">
      <selection activeCell="H19" sqref="H19"/>
    </sheetView>
  </sheetViews>
  <sheetFormatPr defaultRowHeight="12.75" x14ac:dyDescent="0.2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5.5703125" customWidth="1"/>
    <col min="12" max="12" width="17.7109375" customWidth="1"/>
  </cols>
  <sheetData>
    <row r="1" spans="1:12" ht="15" x14ac:dyDescent="0.2">
      <c r="A1" s="92"/>
      <c r="B1" s="92"/>
      <c r="C1" s="92"/>
      <c r="D1" s="92"/>
      <c r="E1" s="92"/>
      <c r="F1" s="92"/>
      <c r="G1" s="92"/>
      <c r="H1" s="92"/>
      <c r="K1" s="833" t="s">
        <v>89</v>
      </c>
      <c r="L1" s="833"/>
    </row>
    <row r="2" spans="1:12" ht="15.75" x14ac:dyDescent="0.25">
      <c r="A2" s="969" t="s">
        <v>0</v>
      </c>
      <c r="B2" s="969"/>
      <c r="C2" s="969"/>
      <c r="D2" s="969"/>
      <c r="E2" s="969"/>
      <c r="F2" s="969"/>
      <c r="G2" s="969"/>
      <c r="H2" s="969"/>
      <c r="I2" s="92"/>
      <c r="J2" s="92"/>
      <c r="K2" s="92"/>
      <c r="L2" s="92"/>
    </row>
    <row r="3" spans="1:12" ht="20.25" x14ac:dyDescent="0.3">
      <c r="A3" s="795" t="s">
        <v>744</v>
      </c>
      <c r="B3" s="795"/>
      <c r="C3" s="795"/>
      <c r="D3" s="795"/>
      <c r="E3" s="795"/>
      <c r="F3" s="795"/>
      <c r="G3" s="795"/>
      <c r="H3" s="795"/>
      <c r="I3" s="92"/>
      <c r="J3" s="92"/>
      <c r="K3" s="92"/>
      <c r="L3" s="92"/>
    </row>
    <row r="4" spans="1:12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.75" x14ac:dyDescent="0.25">
      <c r="A5" s="796" t="s">
        <v>858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</row>
    <row r="6" spans="1:12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x14ac:dyDescent="0.2">
      <c r="A7" s="726" t="s">
        <v>160</v>
      </c>
      <c r="B7" s="726"/>
      <c r="C7" s="810" t="s">
        <v>1047</v>
      </c>
      <c r="D7" s="810"/>
      <c r="E7" s="810"/>
      <c r="F7" s="92"/>
      <c r="G7" s="92"/>
      <c r="H7" s="294"/>
      <c r="I7" s="92"/>
      <c r="J7" s="92"/>
      <c r="K7" s="92"/>
      <c r="L7" s="92"/>
    </row>
    <row r="8" spans="1:12" ht="18" x14ac:dyDescent="0.25">
      <c r="A8" s="94"/>
      <c r="B8" s="94"/>
      <c r="C8" s="92"/>
      <c r="D8" s="92"/>
      <c r="E8" s="92"/>
      <c r="F8" s="92"/>
      <c r="G8" s="92"/>
      <c r="H8" s="92"/>
      <c r="I8" s="119"/>
      <c r="J8" s="842" t="s">
        <v>1049</v>
      </c>
      <c r="K8" s="842"/>
      <c r="L8" s="842"/>
    </row>
    <row r="9" spans="1:12" ht="27.75" customHeight="1" x14ac:dyDescent="0.2">
      <c r="A9" s="967" t="s">
        <v>215</v>
      </c>
      <c r="B9" s="967" t="s">
        <v>214</v>
      </c>
      <c r="C9" s="720" t="s">
        <v>485</v>
      </c>
      <c r="D9" s="720" t="s">
        <v>486</v>
      </c>
      <c r="E9" s="966" t="s">
        <v>487</v>
      </c>
      <c r="F9" s="966"/>
      <c r="G9" s="966" t="s">
        <v>445</v>
      </c>
      <c r="H9" s="966"/>
      <c r="I9" s="966" t="s">
        <v>225</v>
      </c>
      <c r="J9" s="966"/>
      <c r="K9" s="816" t="s">
        <v>226</v>
      </c>
      <c r="L9" s="816"/>
    </row>
    <row r="10" spans="1:12" ht="43.9" customHeight="1" x14ac:dyDescent="0.2">
      <c r="A10" s="968"/>
      <c r="B10" s="968"/>
      <c r="C10" s="720"/>
      <c r="D10" s="720"/>
      <c r="E10" s="5" t="s">
        <v>213</v>
      </c>
      <c r="F10" s="5" t="s">
        <v>197</v>
      </c>
      <c r="G10" s="5" t="s">
        <v>213</v>
      </c>
      <c r="H10" s="5" t="s">
        <v>197</v>
      </c>
      <c r="I10" s="5" t="s">
        <v>213</v>
      </c>
      <c r="J10" s="5" t="s">
        <v>197</v>
      </c>
      <c r="K10" s="5" t="s">
        <v>718</v>
      </c>
      <c r="L10" s="5" t="s">
        <v>717</v>
      </c>
    </row>
    <row r="11" spans="1:12" s="16" customFormat="1" x14ac:dyDescent="0.2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</row>
    <row r="12" spans="1:12" x14ac:dyDescent="0.2">
      <c r="A12" s="98">
        <v>1</v>
      </c>
      <c r="B12" s="475" t="s">
        <v>891</v>
      </c>
      <c r="C12" s="475">
        <v>55</v>
      </c>
      <c r="D12" s="475">
        <v>11848</v>
      </c>
      <c r="E12" s="475">
        <v>55</v>
      </c>
      <c r="F12" s="475">
        <v>11848</v>
      </c>
      <c r="G12" s="475">
        <v>55</v>
      </c>
      <c r="H12" s="475">
        <v>27614</v>
      </c>
      <c r="I12" s="475">
        <v>55</v>
      </c>
      <c r="J12" s="475">
        <v>22773</v>
      </c>
      <c r="K12" s="475">
        <v>58</v>
      </c>
      <c r="L12" s="475">
        <v>31</v>
      </c>
    </row>
    <row r="13" spans="1:12" x14ac:dyDescent="0.2">
      <c r="A13" s="98">
        <v>2</v>
      </c>
      <c r="B13" s="481" t="s">
        <v>890</v>
      </c>
      <c r="C13" s="480">
        <v>26</v>
      </c>
      <c r="D13" s="480">
        <v>4100</v>
      </c>
      <c r="E13" s="480">
        <v>26</v>
      </c>
      <c r="F13" s="480">
        <v>4100</v>
      </c>
      <c r="G13" s="480">
        <v>26</v>
      </c>
      <c r="H13" s="480">
        <v>4100</v>
      </c>
      <c r="I13" s="480">
        <v>26</v>
      </c>
      <c r="J13" s="480">
        <v>4100</v>
      </c>
      <c r="K13" s="480">
        <v>110</v>
      </c>
      <c r="L13" s="480">
        <v>110</v>
      </c>
    </row>
    <row r="14" spans="1:12" x14ac:dyDescent="0.2">
      <c r="A14" s="98">
        <v>3</v>
      </c>
      <c r="B14" s="98" t="s">
        <v>892</v>
      </c>
      <c r="C14" s="529">
        <v>280</v>
      </c>
      <c r="D14" s="529">
        <v>43814</v>
      </c>
      <c r="E14" s="529">
        <v>280</v>
      </c>
      <c r="F14" s="529">
        <v>43814</v>
      </c>
      <c r="G14" s="529">
        <v>280</v>
      </c>
      <c r="H14" s="529">
        <v>43814</v>
      </c>
      <c r="I14" s="529">
        <v>280</v>
      </c>
      <c r="J14" s="529">
        <v>43814</v>
      </c>
      <c r="K14" s="529">
        <v>454</v>
      </c>
      <c r="L14" s="529">
        <v>433</v>
      </c>
    </row>
    <row r="15" spans="1:12" x14ac:dyDescent="0.2">
      <c r="A15" s="98">
        <v>4</v>
      </c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x14ac:dyDescent="0.2">
      <c r="A16" s="98">
        <v>5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x14ac:dyDescent="0.2">
      <c r="A17" s="100" t="s">
        <v>7</v>
      </c>
      <c r="B17" s="100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x14ac:dyDescent="0.2">
      <c r="A18" s="95" t="s">
        <v>18</v>
      </c>
      <c r="B18" s="95"/>
      <c r="C18" s="95">
        <f>SUM(C12:C17)</f>
        <v>361</v>
      </c>
      <c r="D18" s="95">
        <f t="shared" ref="D18:L18" si="0">SUM(D12:D17)</f>
        <v>59762</v>
      </c>
      <c r="E18" s="95">
        <f t="shared" si="0"/>
        <v>361</v>
      </c>
      <c r="F18" s="95">
        <f t="shared" si="0"/>
        <v>59762</v>
      </c>
      <c r="G18" s="95">
        <f t="shared" si="0"/>
        <v>361</v>
      </c>
      <c r="H18" s="95">
        <f t="shared" si="0"/>
        <v>75528</v>
      </c>
      <c r="I18" s="95">
        <f t="shared" si="0"/>
        <v>361</v>
      </c>
      <c r="J18" s="95">
        <f t="shared" si="0"/>
        <v>70687</v>
      </c>
      <c r="K18" s="95">
        <f t="shared" si="0"/>
        <v>622</v>
      </c>
      <c r="L18" s="95">
        <f t="shared" si="0"/>
        <v>574</v>
      </c>
    </row>
    <row r="19" spans="1:12" x14ac:dyDescent="0.2">
      <c r="A19" s="101"/>
      <c r="B19" s="101"/>
      <c r="C19" s="92"/>
      <c r="D19" s="681">
        <f>D18/D23</f>
        <v>0.94449536934601885</v>
      </c>
      <c r="E19" s="92"/>
      <c r="F19" s="92"/>
      <c r="G19" s="92"/>
      <c r="H19" s="681">
        <f>H18/D23</f>
        <v>1.193665644656573</v>
      </c>
      <c r="I19" s="92"/>
      <c r="J19" s="681">
        <f>J18/D23</f>
        <v>1.1171571261497613</v>
      </c>
      <c r="K19" s="92"/>
      <c r="L19" s="92"/>
    </row>
    <row r="20" spans="1:12" x14ac:dyDescent="0.2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12" x14ac:dyDescent="0.2">
      <c r="A21" s="92"/>
      <c r="B21" s="92"/>
      <c r="C21" s="92"/>
      <c r="D21" s="92">
        <v>42154</v>
      </c>
      <c r="E21" s="92"/>
      <c r="F21" s="92"/>
      <c r="G21" s="92"/>
      <c r="H21" s="92"/>
      <c r="I21" s="92"/>
      <c r="J21" s="92"/>
      <c r="K21" s="92"/>
      <c r="L21" s="92"/>
    </row>
    <row r="22" spans="1:12" x14ac:dyDescent="0.2">
      <c r="D22">
        <v>21120</v>
      </c>
    </row>
    <row r="23" spans="1:12" x14ac:dyDescent="0.2">
      <c r="D23">
        <f>SUM(D21:D22)</f>
        <v>63274</v>
      </c>
    </row>
    <row r="24" spans="1:12" x14ac:dyDescent="0.2">
      <c r="A24" s="824"/>
      <c r="B24" s="824"/>
      <c r="C24" s="824"/>
      <c r="D24" s="824"/>
      <c r="E24" s="824"/>
      <c r="F24" s="824"/>
      <c r="G24" s="824"/>
      <c r="H24" s="824"/>
      <c r="I24" s="824"/>
      <c r="J24" s="824"/>
      <c r="K24" s="824"/>
      <c r="L24" s="824"/>
    </row>
    <row r="25" spans="1:12" x14ac:dyDescent="0.2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ht="15.75" x14ac:dyDescent="0.25">
      <c r="A26" s="104" t="s">
        <v>12</v>
      </c>
      <c r="B26" s="104"/>
      <c r="C26" s="104"/>
      <c r="D26" s="104"/>
      <c r="E26" s="104"/>
      <c r="F26" s="104"/>
      <c r="G26" s="104"/>
      <c r="H26" s="925" t="s">
        <v>13</v>
      </c>
      <c r="I26" s="925"/>
      <c r="J26" s="925"/>
      <c r="K26" s="925"/>
      <c r="L26" s="925"/>
    </row>
    <row r="27" spans="1:12" ht="15.75" customHeight="1" x14ac:dyDescent="0.2">
      <c r="A27" s="965" t="s">
        <v>14</v>
      </c>
      <c r="B27" s="965"/>
      <c r="C27" s="965"/>
      <c r="D27" s="965"/>
      <c r="E27" s="965"/>
      <c r="F27" s="965"/>
      <c r="G27" s="965"/>
      <c r="H27" s="965"/>
      <c r="I27" s="965"/>
      <c r="J27" s="965"/>
      <c r="K27" s="92"/>
      <c r="L27" s="92"/>
    </row>
    <row r="28" spans="1:12" ht="15.6" customHeight="1" x14ac:dyDescent="0.2">
      <c r="A28" s="965" t="s">
        <v>1051</v>
      </c>
      <c r="B28" s="965"/>
      <c r="C28" s="965"/>
      <c r="D28" s="965"/>
      <c r="E28" s="965"/>
      <c r="F28" s="965"/>
      <c r="G28" s="965"/>
      <c r="H28" s="965"/>
      <c r="I28" s="965"/>
      <c r="J28" s="965"/>
      <c r="K28" s="92"/>
      <c r="L28" s="92"/>
    </row>
    <row r="29" spans="1:12" x14ac:dyDescent="0.2">
      <c r="A29" s="92"/>
      <c r="B29" s="92"/>
      <c r="C29" s="92"/>
      <c r="D29" s="92"/>
      <c r="E29" s="92"/>
      <c r="F29" s="92"/>
      <c r="I29" s="37" t="s">
        <v>86</v>
      </c>
      <c r="J29" s="37"/>
      <c r="K29" s="37"/>
      <c r="L29" s="37"/>
    </row>
  </sheetData>
  <mergeCells count="20">
    <mergeCell ref="A28:J28"/>
    <mergeCell ref="B9:B10"/>
    <mergeCell ref="A9:A10"/>
    <mergeCell ref="C9:C10"/>
    <mergeCell ref="A2:H2"/>
    <mergeCell ref="A3:H3"/>
    <mergeCell ref="A24:H24"/>
    <mergeCell ref="I24:L24"/>
    <mergeCell ref="A7:B7"/>
    <mergeCell ref="A5:L5"/>
    <mergeCell ref="K1:L1"/>
    <mergeCell ref="A27:J27"/>
    <mergeCell ref="G9:H9"/>
    <mergeCell ref="D9:D10"/>
    <mergeCell ref="E9:F9"/>
    <mergeCell ref="I9:J9"/>
    <mergeCell ref="K9:L9"/>
    <mergeCell ref="H26:L26"/>
    <mergeCell ref="C7:E7"/>
    <mergeCell ref="J8:L8"/>
  </mergeCells>
  <printOptions horizontalCentered="1" verticalCentered="1"/>
  <pageMargins left="0.70866141732283505" right="0.70866141732283505" top="0.23622047244094499" bottom="0" header="0.31496062992126" footer="0.31496062992126"/>
  <pageSetup paperSize="9" scale="77" orientation="landscape" r:id="rId1"/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I25"/>
  <sheetViews>
    <sheetView view="pageBreakPreview" zoomScaleNormal="115" zoomScaleSheetLayoutView="100" workbookViewId="0">
      <selection activeCell="E27" sqref="E27"/>
    </sheetView>
  </sheetViews>
  <sheetFormatPr defaultColWidth="8.85546875" defaultRowHeight="12.75" x14ac:dyDescent="0.2"/>
  <cols>
    <col min="1" max="1" width="11.140625" style="92" customWidth="1"/>
    <col min="2" max="2" width="19.140625" style="92" customWidth="1"/>
    <col min="3" max="3" width="20.5703125" style="92" customWidth="1"/>
    <col min="4" max="4" width="22.28515625" style="92" customWidth="1"/>
    <col min="5" max="5" width="25.42578125" style="92" customWidth="1"/>
    <col min="6" max="6" width="27.42578125" style="92" customWidth="1"/>
    <col min="7" max="16384" width="8.85546875" style="92"/>
  </cols>
  <sheetData>
    <row r="1" spans="1:7" ht="12.75" customHeight="1" x14ac:dyDescent="0.2">
      <c r="D1" s="276"/>
      <c r="E1" s="276"/>
      <c r="F1" s="277" t="s">
        <v>102</v>
      </c>
    </row>
    <row r="2" spans="1:7" ht="15" customHeight="1" x14ac:dyDescent="0.25">
      <c r="B2" s="969" t="s">
        <v>0</v>
      </c>
      <c r="C2" s="969"/>
      <c r="D2" s="969"/>
      <c r="E2" s="969"/>
      <c r="F2" s="969"/>
    </row>
    <row r="3" spans="1:7" ht="20.25" x14ac:dyDescent="0.3">
      <c r="B3" s="795" t="s">
        <v>744</v>
      </c>
      <c r="C3" s="795"/>
      <c r="D3" s="795"/>
      <c r="E3" s="795"/>
      <c r="F3" s="795"/>
    </row>
    <row r="4" spans="1:7" ht="11.25" customHeight="1" x14ac:dyDescent="0.2"/>
    <row r="5" spans="1:7" x14ac:dyDescent="0.2">
      <c r="A5" s="971" t="s">
        <v>442</v>
      </c>
      <c r="B5" s="971"/>
      <c r="C5" s="971"/>
      <c r="D5" s="971"/>
      <c r="E5" s="971"/>
      <c r="F5" s="971"/>
    </row>
    <row r="6" spans="1:7" ht="8.4499999999999993" customHeight="1" x14ac:dyDescent="0.25">
      <c r="A6" s="93"/>
      <c r="B6" s="93"/>
      <c r="C6" s="93"/>
      <c r="D6" s="93"/>
      <c r="E6" s="93"/>
      <c r="F6" s="93"/>
    </row>
    <row r="7" spans="1:7" ht="18" customHeight="1" x14ac:dyDescent="0.2">
      <c r="A7" s="726" t="s">
        <v>160</v>
      </c>
      <c r="B7" s="726"/>
      <c r="C7" s="810" t="s">
        <v>1047</v>
      </c>
      <c r="D7" s="810"/>
      <c r="E7" s="970" t="s">
        <v>1049</v>
      </c>
      <c r="F7" s="970"/>
    </row>
    <row r="8" spans="1:7" ht="18" hidden="1" customHeight="1" x14ac:dyDescent="0.25">
      <c r="A8" s="94" t="s">
        <v>1</v>
      </c>
    </row>
    <row r="9" spans="1:7" ht="30.6" customHeight="1" x14ac:dyDescent="0.2">
      <c r="A9" s="967" t="s">
        <v>2</v>
      </c>
      <c r="B9" s="967" t="s">
        <v>3</v>
      </c>
      <c r="C9" s="972" t="s">
        <v>438</v>
      </c>
      <c r="D9" s="973"/>
      <c r="E9" s="974" t="s">
        <v>441</v>
      </c>
      <c r="F9" s="974"/>
    </row>
    <row r="10" spans="1:7" s="105" customFormat="1" ht="25.5" x14ac:dyDescent="0.2">
      <c r="A10" s="967"/>
      <c r="B10" s="967"/>
      <c r="C10" s="96" t="s">
        <v>439</v>
      </c>
      <c r="D10" s="96" t="s">
        <v>440</v>
      </c>
      <c r="E10" s="96" t="s">
        <v>439</v>
      </c>
      <c r="F10" s="96" t="s">
        <v>440</v>
      </c>
      <c r="G10" s="128"/>
    </row>
    <row r="11" spans="1:7" s="175" customFormat="1" x14ac:dyDescent="0.2">
      <c r="A11" s="323">
        <v>1</v>
      </c>
      <c r="B11" s="323">
        <v>2</v>
      </c>
      <c r="C11" s="323">
        <v>3</v>
      </c>
      <c r="D11" s="323">
        <v>4</v>
      </c>
      <c r="E11" s="323">
        <v>5</v>
      </c>
      <c r="F11" s="323">
        <v>6</v>
      </c>
    </row>
    <row r="12" spans="1:7" x14ac:dyDescent="0.2">
      <c r="A12" s="98">
        <v>1</v>
      </c>
      <c r="B12" s="475" t="s">
        <v>891</v>
      </c>
      <c r="C12" s="475">
        <v>33</v>
      </c>
      <c r="D12" s="475">
        <v>33</v>
      </c>
      <c r="E12" s="475">
        <v>29</v>
      </c>
      <c r="F12" s="475">
        <v>29</v>
      </c>
    </row>
    <row r="13" spans="1:7" x14ac:dyDescent="0.2">
      <c r="A13" s="98">
        <v>2</v>
      </c>
      <c r="B13" s="475" t="s">
        <v>890</v>
      </c>
      <c r="C13" s="475">
        <v>15</v>
      </c>
      <c r="D13" s="475">
        <v>15</v>
      </c>
      <c r="E13" s="475">
        <v>11</v>
      </c>
      <c r="F13" s="475">
        <v>11</v>
      </c>
    </row>
    <row r="14" spans="1:7" x14ac:dyDescent="0.2">
      <c r="A14" s="98">
        <v>3</v>
      </c>
      <c r="B14" s="313" t="s">
        <v>892</v>
      </c>
      <c r="C14" s="313">
        <v>161</v>
      </c>
      <c r="D14" s="313">
        <v>161</v>
      </c>
      <c r="E14" s="313">
        <v>119</v>
      </c>
      <c r="F14" s="313">
        <v>119</v>
      </c>
    </row>
    <row r="15" spans="1:7" x14ac:dyDescent="0.2">
      <c r="A15" s="98">
        <v>4</v>
      </c>
      <c r="B15" s="99"/>
      <c r="C15" s="99"/>
      <c r="D15" s="99"/>
      <c r="E15" s="99"/>
      <c r="F15" s="99"/>
    </row>
    <row r="16" spans="1:7" x14ac:dyDescent="0.2">
      <c r="A16" s="98">
        <v>5</v>
      </c>
      <c r="B16" s="99"/>
      <c r="C16" s="99"/>
      <c r="D16" s="99"/>
      <c r="E16" s="99"/>
      <c r="F16" s="99"/>
    </row>
    <row r="17" spans="1:9" x14ac:dyDescent="0.2">
      <c r="A17" s="100" t="s">
        <v>7</v>
      </c>
      <c r="B17" s="99"/>
      <c r="C17" s="99"/>
      <c r="D17" s="99"/>
      <c r="E17" s="99"/>
      <c r="F17" s="99"/>
    </row>
    <row r="18" spans="1:9" x14ac:dyDescent="0.2">
      <c r="A18" s="95" t="s">
        <v>18</v>
      </c>
      <c r="B18" s="99"/>
      <c r="C18" s="95">
        <f>SUM(C12:C17)</f>
        <v>209</v>
      </c>
      <c r="D18" s="95">
        <f>SUM(D12:D17)</f>
        <v>209</v>
      </c>
      <c r="E18" s="95">
        <f>SUM(E12:E17)</f>
        <v>159</v>
      </c>
      <c r="F18" s="95">
        <f>SUM(F12:F17)</f>
        <v>159</v>
      </c>
    </row>
    <row r="19" spans="1:9" x14ac:dyDescent="0.2">
      <c r="A19" s="102"/>
      <c r="B19" s="103"/>
      <c r="C19" s="103"/>
      <c r="D19" s="103"/>
      <c r="E19" s="103"/>
      <c r="F19" s="103"/>
    </row>
    <row r="20" spans="1:9" x14ac:dyDescent="0.2">
      <c r="C20" s="92" t="s">
        <v>11</v>
      </c>
    </row>
    <row r="21" spans="1:9" ht="15.75" customHeight="1" x14ac:dyDescent="0.25">
      <c r="A21" s="104" t="s">
        <v>12</v>
      </c>
      <c r="B21" s="104"/>
      <c r="C21" s="104"/>
      <c r="D21" s="104"/>
      <c r="E21" s="925" t="s">
        <v>13</v>
      </c>
      <c r="F21" s="925"/>
      <c r="G21" s="925"/>
      <c r="H21" s="925"/>
      <c r="I21" s="925"/>
    </row>
    <row r="22" spans="1:9" ht="15.6" customHeight="1" x14ac:dyDescent="0.2">
      <c r="A22" s="965" t="s">
        <v>14</v>
      </c>
      <c r="B22" s="965"/>
      <c r="C22" s="965"/>
      <c r="D22" s="965"/>
      <c r="E22" s="965"/>
      <c r="F22" s="965"/>
    </row>
    <row r="23" spans="1:9" ht="15.75" x14ac:dyDescent="0.2">
      <c r="A23" s="965" t="s">
        <v>1051</v>
      </c>
      <c r="B23" s="965"/>
      <c r="C23" s="965"/>
      <c r="D23" s="965"/>
      <c r="E23" s="965"/>
      <c r="F23" s="965"/>
    </row>
    <row r="24" spans="1:9" x14ac:dyDescent="0.2">
      <c r="E24" s="92" t="s">
        <v>706</v>
      </c>
    </row>
    <row r="25" spans="1:9" x14ac:dyDescent="0.2">
      <c r="A25" s="970"/>
      <c r="B25" s="970"/>
      <c r="C25" s="970"/>
      <c r="D25" s="970"/>
      <c r="E25" s="970"/>
      <c r="F25" s="970"/>
    </row>
  </sheetData>
  <mergeCells count="14">
    <mergeCell ref="A23:F23"/>
    <mergeCell ref="A25:F25"/>
    <mergeCell ref="A22:F22"/>
    <mergeCell ref="B3:F3"/>
    <mergeCell ref="B2:F2"/>
    <mergeCell ref="A5:F5"/>
    <mergeCell ref="C9:D9"/>
    <mergeCell ref="E9:F9"/>
    <mergeCell ref="A9:A10"/>
    <mergeCell ref="B9:B10"/>
    <mergeCell ref="A7:B7"/>
    <mergeCell ref="E7:F7"/>
    <mergeCell ref="E21:I21"/>
    <mergeCell ref="C7:D7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31"/>
  <sheetViews>
    <sheetView view="pageBreakPreview" topLeftCell="A7" zoomScaleNormal="115" zoomScaleSheetLayoutView="100" workbookViewId="0">
      <selection activeCell="G13" sqref="G13"/>
    </sheetView>
  </sheetViews>
  <sheetFormatPr defaultRowHeight="12.75" x14ac:dyDescent="0.2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 x14ac:dyDescent="0.2">
      <c r="A1" s="92"/>
      <c r="B1" s="92"/>
      <c r="C1" s="92"/>
      <c r="D1" s="904"/>
      <c r="E1" s="904"/>
      <c r="F1" s="42"/>
      <c r="G1" s="904" t="s">
        <v>444</v>
      </c>
      <c r="H1" s="904"/>
      <c r="I1" s="904"/>
      <c r="J1" s="904"/>
      <c r="K1" s="106"/>
      <c r="L1" s="92"/>
      <c r="M1" s="92"/>
    </row>
    <row r="2" spans="1:13" ht="15.75" x14ac:dyDescent="0.2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  <c r="K2" s="92"/>
      <c r="L2" s="92"/>
      <c r="M2" s="92"/>
    </row>
    <row r="3" spans="1:13" ht="18" x14ac:dyDescent="0.25">
      <c r="A3" s="137"/>
      <c r="B3" s="137"/>
      <c r="C3" s="980" t="s">
        <v>744</v>
      </c>
      <c r="D3" s="980"/>
      <c r="E3" s="980"/>
      <c r="F3" s="980"/>
      <c r="G3" s="980"/>
      <c r="H3" s="980"/>
      <c r="I3" s="980"/>
      <c r="J3" s="137"/>
      <c r="K3" s="92"/>
      <c r="L3" s="92"/>
      <c r="M3" s="92"/>
    </row>
    <row r="4" spans="1:13" ht="15.75" x14ac:dyDescent="0.25">
      <c r="A4" s="796" t="s">
        <v>443</v>
      </c>
      <c r="B4" s="796"/>
      <c r="C4" s="796"/>
      <c r="D4" s="796"/>
      <c r="E4" s="796"/>
      <c r="F4" s="796"/>
      <c r="G4" s="796"/>
      <c r="H4" s="796"/>
      <c r="I4" s="796"/>
      <c r="J4" s="796"/>
      <c r="K4" s="92"/>
      <c r="L4" s="92"/>
      <c r="M4" s="92"/>
    </row>
    <row r="5" spans="1:13" ht="15.75" x14ac:dyDescent="0.25">
      <c r="A5" s="726" t="s">
        <v>160</v>
      </c>
      <c r="B5" s="726"/>
      <c r="C5" s="982" t="s">
        <v>1047</v>
      </c>
      <c r="D5" s="982"/>
      <c r="E5" s="982"/>
      <c r="F5" s="93"/>
      <c r="G5" s="93"/>
      <c r="H5" s="93"/>
      <c r="I5" s="93"/>
      <c r="J5" s="93"/>
      <c r="K5" s="92"/>
      <c r="L5" s="92"/>
      <c r="M5" s="92"/>
    </row>
    <row r="6" spans="1:13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8" x14ac:dyDescent="0.25">
      <c r="A7" s="94"/>
      <c r="B7" s="92"/>
      <c r="C7" s="92"/>
      <c r="D7" s="92"/>
      <c r="E7" s="92"/>
      <c r="F7" s="92"/>
      <c r="G7" s="92"/>
      <c r="H7" s="92"/>
      <c r="I7" s="981" t="s">
        <v>1049</v>
      </c>
      <c r="J7" s="981"/>
      <c r="K7" s="92"/>
      <c r="L7" s="92"/>
      <c r="M7" s="92"/>
    </row>
    <row r="8" spans="1:13" ht="21.75" customHeight="1" x14ac:dyDescent="0.2">
      <c r="A8" s="975" t="s">
        <v>2</v>
      </c>
      <c r="B8" s="975" t="s">
        <v>3</v>
      </c>
      <c r="C8" s="977" t="s">
        <v>140</v>
      </c>
      <c r="D8" s="978"/>
      <c r="E8" s="978"/>
      <c r="F8" s="978"/>
      <c r="G8" s="978"/>
      <c r="H8" s="978"/>
      <c r="I8" s="978"/>
      <c r="J8" s="979"/>
      <c r="K8" s="92"/>
      <c r="L8" s="92"/>
      <c r="M8" s="92"/>
    </row>
    <row r="9" spans="1:13" ht="39.75" customHeight="1" x14ac:dyDescent="0.2">
      <c r="A9" s="976"/>
      <c r="B9" s="976"/>
      <c r="C9" s="96" t="s">
        <v>195</v>
      </c>
      <c r="D9" s="96" t="s">
        <v>120</v>
      </c>
      <c r="E9" s="96" t="s">
        <v>384</v>
      </c>
      <c r="F9" s="143" t="s">
        <v>165</v>
      </c>
      <c r="G9" s="143" t="s">
        <v>121</v>
      </c>
      <c r="H9" s="165" t="s">
        <v>194</v>
      </c>
      <c r="I9" s="165" t="s">
        <v>713</v>
      </c>
      <c r="J9" s="97" t="s">
        <v>18</v>
      </c>
      <c r="K9" s="105"/>
      <c r="L9" s="105"/>
      <c r="M9" s="105"/>
    </row>
    <row r="10" spans="1:13" s="16" customFormat="1" x14ac:dyDescent="0.2">
      <c r="A10" s="324">
        <v>1</v>
      </c>
      <c r="B10" s="324">
        <v>2</v>
      </c>
      <c r="C10" s="324">
        <v>3</v>
      </c>
      <c r="D10" s="324">
        <v>4</v>
      </c>
      <c r="E10" s="324">
        <v>5</v>
      </c>
      <c r="F10" s="324">
        <v>6</v>
      </c>
      <c r="G10" s="324">
        <v>7</v>
      </c>
      <c r="H10" s="325">
        <v>8</v>
      </c>
      <c r="I10" s="325">
        <v>9</v>
      </c>
      <c r="J10" s="326">
        <v>10</v>
      </c>
      <c r="K10" s="105"/>
      <c r="L10" s="105"/>
      <c r="M10" s="105"/>
    </row>
    <row r="11" spans="1:13" x14ac:dyDescent="0.2">
      <c r="A11" s="98">
        <v>1</v>
      </c>
      <c r="B11" s="475" t="s">
        <v>891</v>
      </c>
      <c r="C11" s="475">
        <v>0</v>
      </c>
      <c r="D11" s="475">
        <v>0</v>
      </c>
      <c r="E11" s="475">
        <v>0</v>
      </c>
      <c r="F11" s="475">
        <v>0</v>
      </c>
      <c r="G11" s="475">
        <v>62</v>
      </c>
      <c r="H11" s="476">
        <v>0</v>
      </c>
      <c r="I11" s="477"/>
      <c r="J11" s="479">
        <f>SUM(C11:I11)</f>
        <v>62</v>
      </c>
      <c r="K11" s="92"/>
      <c r="L11" s="92"/>
      <c r="M11" s="92"/>
    </row>
    <row r="12" spans="1:13" ht="38.25" x14ac:dyDescent="0.2">
      <c r="A12" s="475">
        <v>2</v>
      </c>
      <c r="B12" s="475" t="s">
        <v>890</v>
      </c>
      <c r="C12" s="475">
        <v>0</v>
      </c>
      <c r="D12" s="475">
        <v>0</v>
      </c>
      <c r="E12" s="475">
        <v>0</v>
      </c>
      <c r="F12" s="475">
        <v>0</v>
      </c>
      <c r="G12" s="475">
        <v>0</v>
      </c>
      <c r="H12" s="476">
        <v>0</v>
      </c>
      <c r="I12" s="478" t="s">
        <v>930</v>
      </c>
      <c r="J12" s="534">
        <v>26</v>
      </c>
      <c r="K12" s="92"/>
      <c r="L12" s="92"/>
      <c r="M12" s="92"/>
    </row>
    <row r="13" spans="1:13" ht="25.5" x14ac:dyDescent="0.2">
      <c r="A13" s="475">
        <v>3</v>
      </c>
      <c r="B13" s="488" t="s">
        <v>892</v>
      </c>
      <c r="C13" s="482" t="s">
        <v>195</v>
      </c>
      <c r="D13" s="481">
        <v>0</v>
      </c>
      <c r="E13" s="481" t="s">
        <v>1000</v>
      </c>
      <c r="F13" s="488">
        <v>0</v>
      </c>
      <c r="G13" s="488">
        <v>280</v>
      </c>
      <c r="H13" s="585">
        <v>0</v>
      </c>
      <c r="I13" s="585"/>
      <c r="J13" s="534">
        <v>280</v>
      </c>
      <c r="K13" s="92"/>
      <c r="L13" s="92"/>
      <c r="M13" s="92"/>
    </row>
    <row r="14" spans="1:13" x14ac:dyDescent="0.2">
      <c r="A14" s="475">
        <v>4</v>
      </c>
      <c r="B14" s="586"/>
      <c r="C14" s="586"/>
      <c r="D14" s="586"/>
      <c r="E14" s="586"/>
      <c r="F14" s="586"/>
      <c r="G14" s="586"/>
      <c r="H14" s="587"/>
      <c r="I14" s="587"/>
      <c r="J14" s="588"/>
      <c r="K14" s="92"/>
      <c r="L14" s="92"/>
      <c r="M14" s="92"/>
    </row>
    <row r="15" spans="1:13" x14ac:dyDescent="0.2">
      <c r="A15" s="475">
        <v>5</v>
      </c>
      <c r="B15" s="586"/>
      <c r="C15" s="586"/>
      <c r="D15" s="586"/>
      <c r="E15" s="586"/>
      <c r="F15" s="586"/>
      <c r="G15" s="586"/>
      <c r="H15" s="587"/>
      <c r="I15" s="587"/>
      <c r="J15" s="588"/>
      <c r="K15" s="92"/>
      <c r="L15" s="92"/>
      <c r="M15" s="92"/>
    </row>
    <row r="16" spans="1:13" x14ac:dyDescent="0.2">
      <c r="A16" s="589" t="s">
        <v>7</v>
      </c>
      <c r="B16" s="586"/>
      <c r="C16" s="586"/>
      <c r="D16" s="586"/>
      <c r="E16" s="586"/>
      <c r="F16" s="586"/>
      <c r="G16" s="586"/>
      <c r="H16" s="587"/>
      <c r="I16" s="587"/>
      <c r="J16" s="588"/>
      <c r="K16" s="92"/>
      <c r="L16" s="92"/>
      <c r="M16" s="92"/>
    </row>
    <row r="17" spans="1:13" x14ac:dyDescent="0.2">
      <c r="A17" s="580" t="s">
        <v>18</v>
      </c>
      <c r="B17" s="586"/>
      <c r="C17" s="580">
        <f t="shared" ref="C17:H17" si="0">SUM(C11:C16)</f>
        <v>0</v>
      </c>
      <c r="D17" s="580">
        <f t="shared" si="0"/>
        <v>0</v>
      </c>
      <c r="E17" s="580">
        <f t="shared" si="0"/>
        <v>0</v>
      </c>
      <c r="F17" s="580">
        <f t="shared" si="0"/>
        <v>0</v>
      </c>
      <c r="G17" s="580">
        <f t="shared" si="0"/>
        <v>342</v>
      </c>
      <c r="H17" s="580">
        <f t="shared" si="0"/>
        <v>0</v>
      </c>
      <c r="I17" s="587"/>
      <c r="J17" s="590">
        <f>SUM(J11:J16)</f>
        <v>368</v>
      </c>
      <c r="L17" s="92"/>
      <c r="M17" s="92"/>
    </row>
    <row r="18" spans="1:13" x14ac:dyDescent="0.2">
      <c r="A18" s="10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x14ac:dyDescent="0.2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3" x14ac:dyDescent="0.2">
      <c r="A20" s="92" t="s">
        <v>122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x14ac:dyDescent="0.2">
      <c r="A21" s="92" t="s">
        <v>196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x14ac:dyDescent="0.2">
      <c r="A22" t="s">
        <v>123</v>
      </c>
    </row>
    <row r="23" spans="1:13" x14ac:dyDescent="0.2">
      <c r="A23" s="824" t="s">
        <v>124</v>
      </c>
      <c r="B23" s="824"/>
      <c r="C23" s="824"/>
      <c r="D23" s="824"/>
      <c r="E23" s="824"/>
      <c r="F23" s="824"/>
      <c r="G23" s="824"/>
      <c r="H23" s="824"/>
      <c r="I23" s="824"/>
      <c r="J23" s="824"/>
      <c r="K23" s="824"/>
      <c r="L23" s="824"/>
      <c r="M23" s="824"/>
    </row>
    <row r="24" spans="1:13" x14ac:dyDescent="0.2">
      <c r="A24" s="810" t="s">
        <v>125</v>
      </c>
      <c r="B24" s="810"/>
      <c r="C24" s="810"/>
      <c r="D24" s="810"/>
      <c r="E24" s="92"/>
      <c r="F24" s="92"/>
      <c r="G24" s="92"/>
      <c r="H24" s="92"/>
      <c r="I24" s="92"/>
      <c r="J24" s="92"/>
      <c r="K24" s="92"/>
      <c r="L24" s="92"/>
      <c r="M24" s="92"/>
    </row>
    <row r="25" spans="1:13" x14ac:dyDescent="0.2">
      <c r="A25" s="144" t="s">
        <v>166</v>
      </c>
      <c r="B25" s="144"/>
      <c r="C25" s="144"/>
      <c r="D25" s="144"/>
      <c r="E25" s="92"/>
      <c r="F25" s="92"/>
      <c r="G25" s="92"/>
      <c r="H25" s="92"/>
      <c r="I25" s="92"/>
      <c r="J25" s="92"/>
      <c r="K25" s="92"/>
      <c r="L25" s="92"/>
      <c r="M25" s="92"/>
    </row>
    <row r="26" spans="1:13" x14ac:dyDescent="0.2">
      <c r="A26" s="144"/>
      <c r="B26" s="144"/>
      <c r="C26" s="144"/>
      <c r="D26" s="144"/>
      <c r="E26" s="92"/>
      <c r="F26" s="92"/>
      <c r="G26" s="92"/>
      <c r="H26" s="92"/>
      <c r="I26" s="92"/>
      <c r="J26" s="92"/>
      <c r="K26" s="92"/>
      <c r="L26" s="92"/>
      <c r="M26" s="92"/>
    </row>
    <row r="27" spans="1:13" ht="15.75" x14ac:dyDescent="0.25">
      <c r="A27" s="104" t="s">
        <v>12</v>
      </c>
      <c r="B27" s="104"/>
      <c r="C27" s="104"/>
      <c r="D27" s="104"/>
      <c r="E27" s="104"/>
      <c r="F27" s="104"/>
      <c r="G27" s="104"/>
      <c r="H27" s="104"/>
      <c r="I27" s="104"/>
      <c r="J27" s="145" t="s">
        <v>13</v>
      </c>
      <c r="K27" s="145"/>
      <c r="L27" s="92"/>
      <c r="M27" s="92"/>
    </row>
    <row r="28" spans="1:13" ht="15.75" x14ac:dyDescent="0.2">
      <c r="A28" s="965" t="s">
        <v>14</v>
      </c>
      <c r="B28" s="965"/>
      <c r="C28" s="965"/>
      <c r="D28" s="965"/>
      <c r="E28" s="965"/>
      <c r="F28" s="965"/>
      <c r="G28" s="965"/>
      <c r="H28" s="965"/>
      <c r="I28" s="965"/>
      <c r="J28" s="965"/>
      <c r="K28" s="92"/>
      <c r="L28" s="92"/>
      <c r="M28" s="92"/>
    </row>
    <row r="29" spans="1:13" ht="15.75" customHeight="1" x14ac:dyDescent="0.2">
      <c r="A29" s="965" t="s">
        <v>1051</v>
      </c>
      <c r="B29" s="965"/>
      <c r="C29" s="965"/>
      <c r="D29" s="965"/>
      <c r="E29" s="965"/>
      <c r="F29" s="965"/>
      <c r="G29" s="965"/>
      <c r="H29" s="965"/>
      <c r="I29" s="965"/>
      <c r="J29" s="965"/>
      <c r="K29" s="145"/>
      <c r="L29" s="92"/>
      <c r="M29" s="92"/>
    </row>
    <row r="30" spans="1:13" x14ac:dyDescent="0.2">
      <c r="A30" s="92"/>
      <c r="B30" s="92"/>
      <c r="C30" s="92"/>
      <c r="D30" s="92"/>
      <c r="E30" s="92"/>
      <c r="F30" s="92"/>
      <c r="G30" s="727" t="s">
        <v>86</v>
      </c>
      <c r="H30" s="727"/>
      <c r="I30" s="727"/>
      <c r="J30" s="727"/>
      <c r="K30" s="37"/>
      <c r="L30" s="37"/>
      <c r="M30" s="92"/>
    </row>
    <row r="31" spans="1:13" x14ac:dyDescent="0.2">
      <c r="A31" s="970"/>
      <c r="B31" s="970"/>
      <c r="C31" s="970"/>
      <c r="D31" s="970"/>
      <c r="E31" s="970"/>
      <c r="F31" s="970"/>
      <c r="G31" s="970"/>
      <c r="H31" s="970"/>
      <c r="I31" s="970"/>
      <c r="J31" s="970"/>
      <c r="K31" s="92"/>
      <c r="L31" s="92"/>
      <c r="M31" s="92"/>
    </row>
  </sheetData>
  <mergeCells count="19">
    <mergeCell ref="G30:J30"/>
    <mergeCell ref="A31:J31"/>
    <mergeCell ref="A28:J28"/>
    <mergeCell ref="A23:D23"/>
    <mergeCell ref="E23:J23"/>
    <mergeCell ref="A24:D24"/>
    <mergeCell ref="A29:J29"/>
    <mergeCell ref="D1:E1"/>
    <mergeCell ref="G1:J1"/>
    <mergeCell ref="A2:J2"/>
    <mergeCell ref="A4:J4"/>
    <mergeCell ref="A5:B5"/>
    <mergeCell ref="K23:M23"/>
    <mergeCell ref="A8:A9"/>
    <mergeCell ref="B8:B9"/>
    <mergeCell ref="C8:J8"/>
    <mergeCell ref="C3:I3"/>
    <mergeCell ref="I7:J7"/>
    <mergeCell ref="C5:E5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Z28"/>
  <sheetViews>
    <sheetView topLeftCell="A7" zoomScaleNormal="100" zoomScaleSheetLayoutView="76" workbookViewId="0">
      <selection activeCell="D21" sqref="D21"/>
    </sheetView>
  </sheetViews>
  <sheetFormatPr defaultRowHeight="12.75" x14ac:dyDescent="0.2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 x14ac:dyDescent="0.2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04" t="s">
        <v>541</v>
      </c>
      <c r="M1" s="904"/>
      <c r="N1" s="106"/>
      <c r="O1" s="92"/>
      <c r="P1" s="92"/>
    </row>
    <row r="2" spans="1:26" ht="15.75" x14ac:dyDescent="0.2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2"/>
      <c r="O2" s="92"/>
      <c r="P2" s="92"/>
    </row>
    <row r="3" spans="1:26" ht="20.25" x14ac:dyDescent="0.3">
      <c r="A3" s="795" t="s">
        <v>744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92"/>
      <c r="O3" s="92"/>
      <c r="P3" s="92"/>
    </row>
    <row r="4" spans="1:26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6" ht="15.75" x14ac:dyDescent="0.25">
      <c r="A5" s="796" t="s">
        <v>540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92"/>
      <c r="O5" s="92"/>
      <c r="P5" s="92"/>
    </row>
    <row r="6" spans="1:26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26" x14ac:dyDescent="0.2">
      <c r="A7" s="726" t="s">
        <v>160</v>
      </c>
      <c r="B7" s="726"/>
      <c r="C7" s="726" t="s">
        <v>1047</v>
      </c>
      <c r="D7" s="726"/>
      <c r="E7" s="726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26" ht="18" x14ac:dyDescent="0.25">
      <c r="A8" s="94"/>
      <c r="B8" s="94"/>
      <c r="C8" s="94"/>
      <c r="D8" s="94"/>
      <c r="E8" s="94"/>
      <c r="F8" s="92"/>
      <c r="G8" s="92"/>
      <c r="H8" s="92"/>
      <c r="I8" s="92"/>
      <c r="J8" s="92"/>
      <c r="K8" s="981" t="s">
        <v>1049</v>
      </c>
      <c r="L8" s="981"/>
      <c r="M8" s="981"/>
      <c r="N8" s="92"/>
      <c r="O8" s="92"/>
      <c r="P8" s="92"/>
    </row>
    <row r="9" spans="1:26" ht="19.899999999999999" customHeight="1" x14ac:dyDescent="0.2">
      <c r="A9" s="967" t="s">
        <v>2</v>
      </c>
      <c r="B9" s="967" t="s">
        <v>3</v>
      </c>
      <c r="C9" s="984" t="s">
        <v>120</v>
      </c>
      <c r="D9" s="984"/>
      <c r="E9" s="985"/>
      <c r="F9" s="983" t="s">
        <v>121</v>
      </c>
      <c r="G9" s="984"/>
      <c r="H9" s="984"/>
      <c r="I9" s="985"/>
      <c r="J9" s="983" t="s">
        <v>194</v>
      </c>
      <c r="K9" s="984"/>
      <c r="L9" s="984"/>
      <c r="M9" s="985"/>
      <c r="Y9" s="9"/>
      <c r="Z9" s="14"/>
    </row>
    <row r="10" spans="1:26" ht="45.75" customHeight="1" x14ac:dyDescent="0.2">
      <c r="A10" s="967"/>
      <c r="B10" s="967"/>
      <c r="C10" s="147" t="s">
        <v>386</v>
      </c>
      <c r="D10" s="4" t="s">
        <v>383</v>
      </c>
      <c r="E10" s="147" t="s">
        <v>197</v>
      </c>
      <c r="F10" s="4" t="s">
        <v>381</v>
      </c>
      <c r="G10" s="147" t="s">
        <v>382</v>
      </c>
      <c r="H10" s="4" t="s">
        <v>383</v>
      </c>
      <c r="I10" s="147" t="s">
        <v>197</v>
      </c>
      <c r="J10" s="4" t="s">
        <v>385</v>
      </c>
      <c r="K10" s="147" t="s">
        <v>382</v>
      </c>
      <c r="L10" s="4" t="s">
        <v>383</v>
      </c>
      <c r="M10" s="5" t="s">
        <v>197</v>
      </c>
    </row>
    <row r="11" spans="1:26" s="16" customFormat="1" x14ac:dyDescent="0.2">
      <c r="A11" s="324">
        <v>1</v>
      </c>
      <c r="B11" s="324">
        <v>2</v>
      </c>
      <c r="C11" s="324">
        <v>3</v>
      </c>
      <c r="D11" s="324">
        <v>4</v>
      </c>
      <c r="E11" s="324">
        <v>5</v>
      </c>
      <c r="F11" s="324">
        <v>6</v>
      </c>
      <c r="G11" s="324">
        <v>7</v>
      </c>
      <c r="H11" s="324">
        <v>8</v>
      </c>
      <c r="I11" s="324">
        <v>9</v>
      </c>
      <c r="J11" s="324">
        <v>10</v>
      </c>
      <c r="K11" s="324">
        <v>11</v>
      </c>
      <c r="L11" s="324">
        <v>12</v>
      </c>
      <c r="M11" s="324">
        <v>13</v>
      </c>
    </row>
    <row r="12" spans="1:26" ht="31.5" customHeight="1" x14ac:dyDescent="0.2">
      <c r="A12" s="98">
        <v>1</v>
      </c>
      <c r="B12" s="475" t="s">
        <v>891</v>
      </c>
      <c r="C12" s="475">
        <v>0</v>
      </c>
      <c r="D12" s="475">
        <v>0</v>
      </c>
      <c r="E12" s="475">
        <v>0</v>
      </c>
      <c r="F12" s="366" t="s">
        <v>932</v>
      </c>
      <c r="G12" s="475">
        <v>1</v>
      </c>
      <c r="H12" s="475">
        <v>62</v>
      </c>
      <c r="I12" s="480">
        <v>10653</v>
      </c>
      <c r="J12" s="475">
        <v>0</v>
      </c>
      <c r="K12" s="475">
        <v>0</v>
      </c>
      <c r="L12" s="475">
        <v>0</v>
      </c>
      <c r="M12" s="475">
        <v>0</v>
      </c>
    </row>
    <row r="13" spans="1:26" x14ac:dyDescent="0.2">
      <c r="A13" s="98">
        <v>2</v>
      </c>
      <c r="B13" s="475" t="s">
        <v>931</v>
      </c>
      <c r="C13" s="475">
        <v>0</v>
      </c>
      <c r="D13" s="475">
        <v>0</v>
      </c>
      <c r="E13" s="475">
        <v>0</v>
      </c>
      <c r="F13" s="475">
        <v>0</v>
      </c>
      <c r="G13" s="475">
        <v>0</v>
      </c>
      <c r="H13" s="475">
        <v>0</v>
      </c>
      <c r="I13" s="475">
        <v>0</v>
      </c>
      <c r="J13" s="475">
        <v>0</v>
      </c>
      <c r="K13" s="475">
        <v>0</v>
      </c>
      <c r="L13" s="475">
        <v>0</v>
      </c>
      <c r="M13" s="475">
        <v>0</v>
      </c>
    </row>
    <row r="14" spans="1:26" ht="33" customHeight="1" x14ac:dyDescent="0.2">
      <c r="A14" s="475">
        <v>3</v>
      </c>
      <c r="B14" s="481" t="s">
        <v>892</v>
      </c>
      <c r="C14" s="481">
        <v>0</v>
      </c>
      <c r="D14" s="481">
        <v>0</v>
      </c>
      <c r="E14" s="481">
        <v>0</v>
      </c>
      <c r="F14" s="366" t="s">
        <v>932</v>
      </c>
      <c r="G14" s="481">
        <v>1</v>
      </c>
      <c r="H14" s="481">
        <v>280</v>
      </c>
      <c r="I14" s="481">
        <v>33604</v>
      </c>
      <c r="J14" s="482">
        <v>0</v>
      </c>
      <c r="K14" s="481">
        <v>0</v>
      </c>
      <c r="L14" s="481">
        <v>0</v>
      </c>
      <c r="M14" s="481">
        <v>0</v>
      </c>
    </row>
    <row r="15" spans="1:26" x14ac:dyDescent="0.2">
      <c r="A15" s="98">
        <v>4</v>
      </c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26" x14ac:dyDescent="0.2">
      <c r="A16" s="98">
        <v>5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6" x14ac:dyDescent="0.2">
      <c r="A17" s="100" t="s">
        <v>7</v>
      </c>
      <c r="B17" s="100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6" x14ac:dyDescent="0.2">
      <c r="A18" s="95" t="s">
        <v>18</v>
      </c>
      <c r="B18" s="95"/>
      <c r="C18" s="95">
        <f>SUM(C12:C17)</f>
        <v>0</v>
      </c>
      <c r="D18" s="95">
        <f>SUM(D12:D17)</f>
        <v>0</v>
      </c>
      <c r="E18" s="95">
        <f>SUM(E12:E17)</f>
        <v>0</v>
      </c>
      <c r="F18" s="95"/>
      <c r="G18" s="95">
        <f>SUM(G12:G17)</f>
        <v>2</v>
      </c>
      <c r="H18" s="95">
        <f t="shared" ref="H18:M18" si="0">SUM(H12:H17)</f>
        <v>342</v>
      </c>
      <c r="I18" s="95">
        <f t="shared" si="0"/>
        <v>44257</v>
      </c>
      <c r="J18" s="95">
        <f t="shared" si="0"/>
        <v>0</v>
      </c>
      <c r="K18" s="95">
        <f t="shared" si="0"/>
        <v>0</v>
      </c>
      <c r="L18" s="95">
        <f t="shared" si="0"/>
        <v>0</v>
      </c>
      <c r="M18" s="95">
        <f t="shared" si="0"/>
        <v>0</v>
      </c>
    </row>
    <row r="19" spans="1:16" x14ac:dyDescent="0.2">
      <c r="A19" s="101"/>
      <c r="B19" s="101"/>
      <c r="C19" s="101"/>
      <c r="D19" s="101"/>
      <c r="E19" s="101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6" x14ac:dyDescent="0.2">
      <c r="A20" s="92"/>
      <c r="B20" s="92"/>
      <c r="C20" s="92"/>
      <c r="D20" s="92"/>
      <c r="E20" s="92"/>
      <c r="F20" s="92"/>
      <c r="G20" s="92"/>
      <c r="H20" s="92">
        <f>368-342</f>
        <v>26</v>
      </c>
      <c r="I20" s="92"/>
      <c r="J20" s="92"/>
      <c r="K20" s="92"/>
      <c r="L20" s="92"/>
      <c r="M20" s="92"/>
      <c r="N20" s="92"/>
      <c r="O20" s="92"/>
      <c r="P20" s="92"/>
    </row>
    <row r="21" spans="1:16" x14ac:dyDescent="0.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3" spans="1:16" x14ac:dyDescent="0.2">
      <c r="A23" s="824"/>
      <c r="B23" s="824"/>
      <c r="C23" s="824"/>
      <c r="D23" s="824"/>
      <c r="E23" s="824"/>
      <c r="F23" s="824"/>
      <c r="G23" s="824"/>
      <c r="H23" s="824"/>
      <c r="I23" s="824"/>
      <c r="J23" s="824"/>
      <c r="K23" s="824"/>
      <c r="L23" s="824"/>
      <c r="M23" s="109"/>
      <c r="N23" s="824"/>
      <c r="O23" s="824"/>
      <c r="P23" s="824"/>
    </row>
    <row r="24" spans="1:16" x14ac:dyDescent="0.2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5.75" x14ac:dyDescent="0.25">
      <c r="A25" s="104" t="s">
        <v>12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781" t="s">
        <v>13</v>
      </c>
      <c r="L25" s="781"/>
      <c r="M25" s="781"/>
      <c r="N25" s="145"/>
      <c r="O25" s="92"/>
      <c r="P25" s="92"/>
    </row>
    <row r="26" spans="1:16" ht="15.75" x14ac:dyDescent="0.2">
      <c r="A26" s="965" t="s">
        <v>14</v>
      </c>
      <c r="B26" s="965"/>
      <c r="C26" s="965"/>
      <c r="D26" s="965"/>
      <c r="E26" s="965"/>
      <c r="F26" s="965"/>
      <c r="G26" s="965"/>
      <c r="H26" s="965"/>
      <c r="I26" s="965"/>
      <c r="J26" s="965"/>
      <c r="K26" s="965"/>
      <c r="L26" s="965"/>
      <c r="M26" s="965"/>
      <c r="N26" s="92"/>
      <c r="O26" s="92"/>
      <c r="P26" s="92"/>
    </row>
    <row r="27" spans="1:16" ht="15.6" customHeight="1" x14ac:dyDescent="0.2">
      <c r="A27" s="965" t="s">
        <v>1057</v>
      </c>
      <c r="B27" s="965"/>
      <c r="C27" s="965"/>
      <c r="D27" s="965"/>
      <c r="E27" s="965"/>
      <c r="F27" s="965"/>
      <c r="G27" s="965"/>
      <c r="H27" s="965"/>
      <c r="I27" s="965"/>
      <c r="J27" s="965"/>
      <c r="K27" s="965"/>
      <c r="L27" s="965"/>
      <c r="M27" s="965"/>
      <c r="N27" s="145"/>
      <c r="O27" s="92"/>
      <c r="P27" s="92"/>
    </row>
    <row r="28" spans="1:16" x14ac:dyDescent="0.2">
      <c r="A28" s="92"/>
      <c r="B28" s="92"/>
      <c r="C28" s="92"/>
      <c r="D28" s="92"/>
      <c r="E28" s="92"/>
      <c r="F28" s="92"/>
      <c r="G28" s="92"/>
      <c r="L28" s="37" t="s">
        <v>86</v>
      </c>
      <c r="M28" s="37"/>
      <c r="N28" s="37"/>
      <c r="O28" s="37"/>
      <c r="P28" s="37"/>
    </row>
  </sheetData>
  <mergeCells count="17">
    <mergeCell ref="N23:P23"/>
    <mergeCell ref="C9:E9"/>
    <mergeCell ref="L1:M1"/>
    <mergeCell ref="A2:M2"/>
    <mergeCell ref="A3:M3"/>
    <mergeCell ref="A5:M5"/>
    <mergeCell ref="A7:B7"/>
    <mergeCell ref="K8:M8"/>
    <mergeCell ref="C7:E7"/>
    <mergeCell ref="K25:M25"/>
    <mergeCell ref="A26:M26"/>
    <mergeCell ref="A9:A10"/>
    <mergeCell ref="B9:B10"/>
    <mergeCell ref="A27:M27"/>
    <mergeCell ref="F9:I9"/>
    <mergeCell ref="J9:M9"/>
    <mergeCell ref="A23:L23"/>
  </mergeCells>
  <printOptions horizontalCentered="1" verticalCentered="1"/>
  <pageMargins left="0.70866141732283505" right="0.70866141732283505" top="0.23622047244094499" bottom="0" header="0.31496062992126" footer="0.31496062992126"/>
  <pageSetup paperSize="9" scale="6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M22"/>
  <sheetViews>
    <sheetView view="pageBreakPreview" topLeftCell="A2" zoomScale="84" zoomScaleNormal="115" zoomScaleSheetLayoutView="84" workbookViewId="0">
      <selection activeCell="Q13" sqref="Q13"/>
    </sheetView>
  </sheetViews>
  <sheetFormatPr defaultRowHeight="12.75" x14ac:dyDescent="0.2"/>
  <cols>
    <col min="1" max="1" width="5.8554687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5.7109375" customWidth="1"/>
    <col min="12" max="12" width="9.140625" hidden="1" customWidth="1"/>
  </cols>
  <sheetData>
    <row r="1" spans="1:13" ht="18" x14ac:dyDescent="0.35">
      <c r="A1" s="825" t="s">
        <v>0</v>
      </c>
      <c r="B1" s="825"/>
      <c r="C1" s="825"/>
      <c r="D1" s="825"/>
      <c r="E1" s="825"/>
      <c r="F1" s="825"/>
      <c r="G1" s="825"/>
      <c r="H1" s="825"/>
      <c r="I1" s="825"/>
      <c r="J1" s="986" t="s">
        <v>520</v>
      </c>
      <c r="K1" s="986"/>
    </row>
    <row r="2" spans="1:13" ht="21" x14ac:dyDescent="0.35">
      <c r="A2" s="826" t="s">
        <v>744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</row>
    <row r="3" spans="1:13" ht="15" x14ac:dyDescent="0.3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3" ht="27" customHeight="1" x14ac:dyDescent="0.3">
      <c r="A4" s="987" t="s">
        <v>699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</row>
    <row r="5" spans="1:13" ht="15" x14ac:dyDescent="0.3">
      <c r="A5" s="193" t="s">
        <v>251</v>
      </c>
      <c r="B5" s="193"/>
      <c r="C5" s="926" t="s">
        <v>1047</v>
      </c>
      <c r="D5" s="926"/>
      <c r="E5" s="926"/>
      <c r="F5" s="926"/>
      <c r="G5" s="193"/>
      <c r="H5" s="193"/>
      <c r="I5" s="988" t="s">
        <v>1049</v>
      </c>
      <c r="J5" s="988"/>
      <c r="K5" s="988"/>
      <c r="L5" s="988"/>
    </row>
    <row r="6" spans="1:13" ht="27.75" customHeight="1" x14ac:dyDescent="0.2">
      <c r="A6" s="929" t="s">
        <v>2</v>
      </c>
      <c r="B6" s="929" t="s">
        <v>3</v>
      </c>
      <c r="C6" s="929" t="s">
        <v>295</v>
      </c>
      <c r="D6" s="929" t="s">
        <v>296</v>
      </c>
      <c r="E6" s="929"/>
      <c r="F6" s="929"/>
      <c r="G6" s="929"/>
      <c r="H6" s="929"/>
      <c r="I6" s="930" t="s">
        <v>297</v>
      </c>
      <c r="J6" s="931"/>
      <c r="K6" s="932"/>
    </row>
    <row r="7" spans="1:13" ht="90" customHeight="1" x14ac:dyDescent="0.2">
      <c r="A7" s="929"/>
      <c r="B7" s="929"/>
      <c r="C7" s="929"/>
      <c r="D7" s="227" t="s">
        <v>298</v>
      </c>
      <c r="E7" s="227" t="s">
        <v>197</v>
      </c>
      <c r="F7" s="227" t="s">
        <v>446</v>
      </c>
      <c r="G7" s="227" t="s">
        <v>299</v>
      </c>
      <c r="H7" s="227" t="s">
        <v>420</v>
      </c>
      <c r="I7" s="227" t="s">
        <v>300</v>
      </c>
      <c r="J7" s="227" t="s">
        <v>301</v>
      </c>
      <c r="K7" s="227" t="s">
        <v>302</v>
      </c>
    </row>
    <row r="8" spans="1:13" ht="15" x14ac:dyDescent="0.2">
      <c r="A8" s="196" t="s">
        <v>258</v>
      </c>
      <c r="B8" s="196" t="s">
        <v>259</v>
      </c>
      <c r="C8" s="196" t="s">
        <v>260</v>
      </c>
      <c r="D8" s="196" t="s">
        <v>261</v>
      </c>
      <c r="E8" s="196" t="s">
        <v>262</v>
      </c>
      <c r="F8" s="196" t="s">
        <v>263</v>
      </c>
      <c r="G8" s="196" t="s">
        <v>264</v>
      </c>
      <c r="H8" s="196" t="s">
        <v>265</v>
      </c>
      <c r="I8" s="196" t="s">
        <v>284</v>
      </c>
      <c r="J8" s="196" t="s">
        <v>285</v>
      </c>
      <c r="K8" s="196" t="s">
        <v>286</v>
      </c>
    </row>
    <row r="9" spans="1:13" x14ac:dyDescent="0.2">
      <c r="A9" s="8">
        <v>1</v>
      </c>
      <c r="B9" s="484" t="s">
        <v>891</v>
      </c>
      <c r="C9" s="484">
        <v>1</v>
      </c>
      <c r="D9" s="485">
        <v>62</v>
      </c>
      <c r="E9" s="485">
        <v>10653</v>
      </c>
      <c r="F9" s="485">
        <v>0</v>
      </c>
      <c r="G9" s="485">
        <v>186</v>
      </c>
      <c r="H9" s="485">
        <f>F9+G9</f>
        <v>186</v>
      </c>
      <c r="I9" s="485">
        <v>0</v>
      </c>
      <c r="J9" s="485">
        <v>70.73</v>
      </c>
      <c r="K9" s="485">
        <f>I9+J9</f>
        <v>70.73</v>
      </c>
    </row>
    <row r="10" spans="1:13" x14ac:dyDescent="0.2">
      <c r="A10" s="8">
        <v>2</v>
      </c>
      <c r="B10" s="348" t="s">
        <v>890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3" x14ac:dyDescent="0.2">
      <c r="A11" s="8">
        <v>3</v>
      </c>
      <c r="B11" s="486" t="s">
        <v>892</v>
      </c>
      <c r="C11" s="486">
        <v>1</v>
      </c>
      <c r="D11" s="486">
        <v>283</v>
      </c>
      <c r="E11" s="486">
        <v>5308125</v>
      </c>
      <c r="F11" s="486">
        <v>12</v>
      </c>
      <c r="G11" s="486">
        <v>0</v>
      </c>
      <c r="H11" s="486">
        <f>SUM(F11:G11)</f>
        <v>12</v>
      </c>
      <c r="I11" s="658">
        <v>6.7</v>
      </c>
      <c r="J11" s="269">
        <v>0</v>
      </c>
      <c r="K11" s="483">
        <v>6.7</v>
      </c>
      <c r="L11" s="268"/>
      <c r="M11" s="268"/>
    </row>
    <row r="12" spans="1:13" x14ac:dyDescent="0.2">
      <c r="A12" s="8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3" x14ac:dyDescent="0.2">
      <c r="A13" s="8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3" x14ac:dyDescent="0.2">
      <c r="A14" s="19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3" x14ac:dyDescent="0.2">
      <c r="A15" s="31" t="s">
        <v>18</v>
      </c>
      <c r="B15" s="9"/>
      <c r="C15" s="351">
        <f>SUM(C9:C14)</f>
        <v>2</v>
      </c>
      <c r="D15" s="351">
        <f t="shared" ref="D15:K15" si="0">SUM(D9:D14)</f>
        <v>345</v>
      </c>
      <c r="E15" s="351">
        <f t="shared" si="0"/>
        <v>5318778</v>
      </c>
      <c r="F15" s="351">
        <f t="shared" si="0"/>
        <v>12</v>
      </c>
      <c r="G15" s="351">
        <f t="shared" si="0"/>
        <v>186</v>
      </c>
      <c r="H15" s="351">
        <f t="shared" si="0"/>
        <v>198</v>
      </c>
      <c r="I15" s="351">
        <f t="shared" si="0"/>
        <v>6.7</v>
      </c>
      <c r="J15" s="351">
        <f t="shared" si="0"/>
        <v>70.73</v>
      </c>
      <c r="K15" s="351">
        <f t="shared" si="0"/>
        <v>77.430000000000007</v>
      </c>
    </row>
    <row r="17" spans="1:12" x14ac:dyDescent="0.2">
      <c r="A17" s="16" t="s">
        <v>447</v>
      </c>
    </row>
    <row r="19" spans="1:12" x14ac:dyDescent="0.2">
      <c r="A19" s="199"/>
      <c r="B19" s="199"/>
      <c r="C19" s="199"/>
      <c r="D19" s="199"/>
      <c r="I19" s="925" t="s">
        <v>13</v>
      </c>
      <c r="J19" s="925"/>
      <c r="K19" s="925"/>
    </row>
    <row r="20" spans="1:12" ht="15" customHeight="1" x14ac:dyDescent="0.2">
      <c r="A20" s="199"/>
      <c r="B20" s="199"/>
      <c r="C20" s="199"/>
      <c r="D20" s="199"/>
      <c r="I20" s="925" t="s">
        <v>14</v>
      </c>
      <c r="J20" s="925"/>
      <c r="K20" s="925"/>
      <c r="L20" s="214"/>
    </row>
    <row r="21" spans="1:12" ht="15" customHeight="1" x14ac:dyDescent="0.2">
      <c r="A21" s="199"/>
      <c r="B21" s="199"/>
      <c r="C21" s="199"/>
      <c r="D21" s="199"/>
      <c r="H21" s="925" t="s">
        <v>1053</v>
      </c>
      <c r="I21" s="925"/>
      <c r="J21" s="925"/>
      <c r="K21" s="925"/>
      <c r="L21" s="214"/>
    </row>
    <row r="22" spans="1:12" x14ac:dyDescent="0.2">
      <c r="A22" s="199" t="s">
        <v>12</v>
      </c>
      <c r="C22" s="199"/>
      <c r="D22" s="199"/>
      <c r="I22" s="955" t="s">
        <v>86</v>
      </c>
      <c r="J22" s="955"/>
      <c r="K22" s="204"/>
    </row>
  </sheetData>
  <mergeCells count="15">
    <mergeCell ref="I22:J22"/>
    <mergeCell ref="A1:I1"/>
    <mergeCell ref="J1:K1"/>
    <mergeCell ref="A2:K2"/>
    <mergeCell ref="A4:K4"/>
    <mergeCell ref="A6:A7"/>
    <mergeCell ref="B6:B7"/>
    <mergeCell ref="C6:C7"/>
    <mergeCell ref="D6:H6"/>
    <mergeCell ref="I6:K6"/>
    <mergeCell ref="I19:K19"/>
    <mergeCell ref="I20:K20"/>
    <mergeCell ref="I5:L5"/>
    <mergeCell ref="H21:K21"/>
    <mergeCell ref="C5:F5"/>
  </mergeCells>
  <printOptions horizontalCentered="1" verticalCentered="1"/>
  <pageMargins left="0.70866141732283505" right="0.70866141732283505" top="0.23622047244094499" bottom="0" header="0.31496062992126" footer="0.31496062992126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V60"/>
  <sheetViews>
    <sheetView view="pageBreakPreview" zoomScale="86" zoomScaleNormal="115" zoomScaleSheetLayoutView="86" workbookViewId="0">
      <selection activeCell="Y10" sqref="Y10"/>
    </sheetView>
  </sheetViews>
  <sheetFormatPr defaultRowHeight="12.75" x14ac:dyDescent="0.2"/>
  <cols>
    <col min="1" max="1" width="4.85546875" customWidth="1"/>
    <col min="2" max="2" width="19.5703125" customWidth="1"/>
    <col min="3" max="3" width="7.85546875" customWidth="1"/>
    <col min="4" max="4" width="7" customWidth="1"/>
    <col min="5" max="5" width="8.140625" customWidth="1"/>
    <col min="6" max="6" width="9" customWidth="1"/>
    <col min="7" max="9" width="7" customWidth="1"/>
    <col min="10" max="10" width="7.5703125" customWidth="1"/>
    <col min="11" max="12" width="7" customWidth="1"/>
    <col min="13" max="13" width="8" customWidth="1"/>
    <col min="14" max="14" width="8.5703125" customWidth="1"/>
    <col min="15" max="15" width="7.7109375" customWidth="1"/>
    <col min="16" max="16" width="8" customWidth="1"/>
    <col min="17" max="17" width="7.7109375" customWidth="1"/>
    <col min="18" max="18" width="8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2" spans="1:256" x14ac:dyDescent="0.2">
      <c r="G2" s="727"/>
      <c r="H2" s="727"/>
      <c r="I2" s="727"/>
      <c r="J2" s="727"/>
      <c r="K2" s="727"/>
      <c r="L2" s="727"/>
      <c r="M2" s="727"/>
      <c r="N2" s="727"/>
      <c r="O2" s="727"/>
      <c r="P2" s="1"/>
      <c r="Q2" s="1"/>
      <c r="R2" s="1"/>
      <c r="T2" s="49" t="s">
        <v>61</v>
      </c>
    </row>
    <row r="3" spans="1:256" ht="15" x14ac:dyDescent="0.25">
      <c r="A3" s="695" t="s">
        <v>59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</row>
    <row r="4" spans="1:256" ht="15.75" x14ac:dyDescent="0.25">
      <c r="A4" s="723" t="s">
        <v>744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6" spans="1:256" ht="15" x14ac:dyDescent="0.25">
      <c r="A6" s="773" t="s">
        <v>794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</row>
    <row r="7" spans="1:256" ht="15.75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56" ht="15.75" x14ac:dyDescent="0.25">
      <c r="A8" s="726" t="s">
        <v>160</v>
      </c>
      <c r="B8" s="726"/>
      <c r="C8" s="726"/>
      <c r="D8" s="727" t="s">
        <v>1047</v>
      </c>
      <c r="E8" s="727"/>
      <c r="F8" s="727"/>
      <c r="G8" s="72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10" spans="1:256" ht="15" x14ac:dyDescent="0.25">
      <c r="U10" s="769" t="s">
        <v>455</v>
      </c>
      <c r="V10" s="769"/>
      <c r="W10" s="17"/>
      <c r="X10" s="17"/>
      <c r="Y10" s="17"/>
      <c r="Z10" s="17"/>
      <c r="AA10" s="17"/>
      <c r="AB10" s="721"/>
      <c r="AC10" s="721"/>
      <c r="AD10" s="721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.75" customHeight="1" x14ac:dyDescent="0.2">
      <c r="A11" s="764" t="s">
        <v>2</v>
      </c>
      <c r="B11" s="764" t="s">
        <v>112</v>
      </c>
      <c r="C11" s="744" t="s">
        <v>152</v>
      </c>
      <c r="D11" s="745"/>
      <c r="E11" s="745"/>
      <c r="F11" s="746"/>
      <c r="G11" s="766" t="s">
        <v>831</v>
      </c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8"/>
      <c r="S11" s="720" t="s">
        <v>242</v>
      </c>
      <c r="T11" s="720"/>
      <c r="U11" s="720"/>
      <c r="V11" s="720"/>
      <c r="W11" s="133"/>
      <c r="X11" s="133"/>
      <c r="Y11" s="133"/>
      <c r="Z11" s="133"/>
      <c r="AA11" s="133"/>
      <c r="AB11" s="133"/>
      <c r="AC11" s="133"/>
      <c r="AD11" s="133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x14ac:dyDescent="0.2">
      <c r="A12" s="765"/>
      <c r="B12" s="765"/>
      <c r="C12" s="747"/>
      <c r="D12" s="748"/>
      <c r="E12" s="748"/>
      <c r="F12" s="749"/>
      <c r="G12" s="718" t="s">
        <v>174</v>
      </c>
      <c r="H12" s="739"/>
      <c r="I12" s="739"/>
      <c r="J12" s="719"/>
      <c r="K12" s="718" t="s">
        <v>175</v>
      </c>
      <c r="L12" s="739"/>
      <c r="M12" s="739"/>
      <c r="N12" s="719"/>
      <c r="O12" s="740" t="s">
        <v>18</v>
      </c>
      <c r="P12" s="740"/>
      <c r="Q12" s="740"/>
      <c r="R12" s="740"/>
      <c r="S12" s="720"/>
      <c r="T12" s="720"/>
      <c r="U12" s="720"/>
      <c r="V12" s="720"/>
      <c r="W12" s="133"/>
      <c r="X12" s="133"/>
      <c r="Y12" s="133"/>
      <c r="Z12" s="133"/>
      <c r="AA12" s="133"/>
      <c r="AB12" s="133"/>
      <c r="AC12" s="133"/>
      <c r="AD12" s="133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38.25" x14ac:dyDescent="0.2">
      <c r="A13" s="178"/>
      <c r="B13" s="178"/>
      <c r="C13" s="177" t="s">
        <v>243</v>
      </c>
      <c r="D13" s="177" t="s">
        <v>244</v>
      </c>
      <c r="E13" s="177" t="s">
        <v>245</v>
      </c>
      <c r="F13" s="177" t="s">
        <v>92</v>
      </c>
      <c r="G13" s="177" t="s">
        <v>243</v>
      </c>
      <c r="H13" s="177" t="s">
        <v>244</v>
      </c>
      <c r="I13" s="177" t="s">
        <v>245</v>
      </c>
      <c r="J13" s="177" t="s">
        <v>18</v>
      </c>
      <c r="K13" s="177" t="s">
        <v>243</v>
      </c>
      <c r="L13" s="177" t="s">
        <v>244</v>
      </c>
      <c r="M13" s="177" t="s">
        <v>245</v>
      </c>
      <c r="N13" s="177" t="s">
        <v>92</v>
      </c>
      <c r="O13" s="177" t="s">
        <v>243</v>
      </c>
      <c r="P13" s="177" t="s">
        <v>244</v>
      </c>
      <c r="Q13" s="177" t="s">
        <v>245</v>
      </c>
      <c r="R13" s="177" t="s">
        <v>18</v>
      </c>
      <c r="S13" s="498" t="s">
        <v>948</v>
      </c>
      <c r="T13" s="498" t="s">
        <v>949</v>
      </c>
      <c r="U13" s="498" t="s">
        <v>950</v>
      </c>
      <c r="V13" s="254" t="s">
        <v>454</v>
      </c>
      <c r="W13" s="133"/>
      <c r="X13" s="133"/>
      <c r="Y13" s="133"/>
      <c r="Z13" s="133"/>
      <c r="AA13" s="133"/>
      <c r="AB13" s="133"/>
      <c r="AC13" s="133"/>
      <c r="AD13" s="133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x14ac:dyDescent="0.2">
      <c r="A14" s="157">
        <v>1</v>
      </c>
      <c r="B14" s="179">
        <v>2</v>
      </c>
      <c r="C14" s="157">
        <v>3</v>
      </c>
      <c r="D14" s="157">
        <v>4</v>
      </c>
      <c r="E14" s="179">
        <v>5</v>
      </c>
      <c r="F14" s="157">
        <v>6</v>
      </c>
      <c r="G14" s="157">
        <v>7</v>
      </c>
      <c r="H14" s="179">
        <v>8</v>
      </c>
      <c r="I14" s="157">
        <v>9</v>
      </c>
      <c r="J14" s="157">
        <v>10</v>
      </c>
      <c r="K14" s="179">
        <v>11</v>
      </c>
      <c r="L14" s="157">
        <v>12</v>
      </c>
      <c r="M14" s="157">
        <v>13</v>
      </c>
      <c r="N14" s="179">
        <v>14</v>
      </c>
      <c r="O14" s="157">
        <v>15</v>
      </c>
      <c r="P14" s="157">
        <v>16</v>
      </c>
      <c r="Q14" s="179">
        <v>17</v>
      </c>
      <c r="R14" s="157">
        <v>18</v>
      </c>
      <c r="S14" s="157">
        <v>19</v>
      </c>
      <c r="T14" s="179">
        <v>20</v>
      </c>
      <c r="U14" s="157">
        <v>21</v>
      </c>
      <c r="V14" s="157">
        <v>22</v>
      </c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ht="25.5" x14ac:dyDescent="0.2">
      <c r="A15" s="19"/>
      <c r="B15" s="181" t="s">
        <v>230</v>
      </c>
      <c r="C15" s="19"/>
      <c r="D15" s="19"/>
      <c r="E15" s="19"/>
      <c r="F15" s="251"/>
      <c r="G15" s="8"/>
      <c r="H15" s="8"/>
      <c r="I15" s="8"/>
      <c r="J15" s="251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x14ac:dyDescent="0.2">
      <c r="A16" s="3">
        <v>1</v>
      </c>
      <c r="B16" s="181" t="s">
        <v>179</v>
      </c>
      <c r="C16" s="422">
        <f>F16*D49/G49</f>
        <v>16.28585916795069</v>
      </c>
      <c r="D16" s="422">
        <f>F16*E49/G49</f>
        <v>0.93271063174114011</v>
      </c>
      <c r="E16" s="422">
        <f>F16*F49/G49</f>
        <v>25.171430200308166</v>
      </c>
      <c r="F16" s="426">
        <v>42.389999999999993</v>
      </c>
      <c r="G16" s="426">
        <f>J16*D49/G49</f>
        <v>15.455622280431433</v>
      </c>
      <c r="H16" s="426">
        <f>J16*E49/G49</f>
        <v>0.88516197226502313</v>
      </c>
      <c r="I16" s="426">
        <f>J16*F49/G49</f>
        <v>23.888215747303544</v>
      </c>
      <c r="J16" s="426">
        <v>40.228999999999999</v>
      </c>
      <c r="K16" s="426">
        <f>N16*D49/G49</f>
        <v>0</v>
      </c>
      <c r="L16" s="426">
        <f>N16*E49/G49</f>
        <v>0</v>
      </c>
      <c r="M16" s="426">
        <f>N16*F49/G49</f>
        <v>0</v>
      </c>
      <c r="N16" s="426">
        <v>0</v>
      </c>
      <c r="O16" s="426">
        <f>G16+K16</f>
        <v>15.455622280431433</v>
      </c>
      <c r="P16" s="426">
        <f t="shared" ref="P16:R16" si="0">H16+L16</f>
        <v>0.88516197226502313</v>
      </c>
      <c r="Q16" s="426">
        <f t="shared" si="0"/>
        <v>23.888215747303544</v>
      </c>
      <c r="R16" s="426">
        <f t="shared" si="0"/>
        <v>40.228999999999999</v>
      </c>
      <c r="S16" s="426">
        <f>G16+K16</f>
        <v>15.455622280431433</v>
      </c>
      <c r="T16" s="426">
        <f t="shared" ref="T16:V16" si="1">H16+L16</f>
        <v>0.88516197226502313</v>
      </c>
      <c r="U16" s="426">
        <f t="shared" si="1"/>
        <v>23.888215747303544</v>
      </c>
      <c r="V16" s="426">
        <f t="shared" si="1"/>
        <v>40.228999999999999</v>
      </c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8" x14ac:dyDescent="0.2">
      <c r="A17" s="3">
        <v>2</v>
      </c>
      <c r="B17" s="182" t="s">
        <v>127</v>
      </c>
      <c r="C17" s="426">
        <f>F17*D49/G49</f>
        <v>531.59364838212639</v>
      </c>
      <c r="D17" s="426">
        <f>F17*E49/G49</f>
        <v>30.445004006163327</v>
      </c>
      <c r="E17" s="426">
        <f>F17*F49/G49</f>
        <v>821.63134761171034</v>
      </c>
      <c r="F17" s="426">
        <v>1383.67</v>
      </c>
      <c r="G17" s="426">
        <f>J17*D49/G49</f>
        <v>240.64575624036979</v>
      </c>
      <c r="H17" s="426">
        <f>J17*E49/G49</f>
        <v>13.782070261941449</v>
      </c>
      <c r="I17" s="426">
        <f>J17*F49/G49</f>
        <v>371.94217349768871</v>
      </c>
      <c r="J17" s="426">
        <v>626.37</v>
      </c>
      <c r="K17" s="426">
        <f>N17*D49/G49</f>
        <v>206.82925885978429</v>
      </c>
      <c r="L17" s="426">
        <f>N17*E49/G49</f>
        <v>11.845359013867489</v>
      </c>
      <c r="M17" s="426">
        <f>N17*F49/G49</f>
        <v>319.67538212634827</v>
      </c>
      <c r="N17" s="426">
        <v>538.35</v>
      </c>
      <c r="O17" s="426">
        <f t="shared" ref="O17:O20" si="2">G17+K17</f>
        <v>447.47501510015411</v>
      </c>
      <c r="P17" s="426">
        <f t="shared" ref="P17:P20" si="3">H17+L17</f>
        <v>25.627429275808936</v>
      </c>
      <c r="Q17" s="426">
        <f t="shared" ref="Q17:Q20" si="4">I17+M17</f>
        <v>691.61755562403698</v>
      </c>
      <c r="R17" s="426">
        <f t="shared" ref="R17:R20" si="5">J17+N17</f>
        <v>1164.72</v>
      </c>
      <c r="S17" s="426">
        <f t="shared" ref="S17:S20" si="6">G17+K17</f>
        <v>447.47501510015411</v>
      </c>
      <c r="T17" s="426">
        <f t="shared" ref="T17:T20" si="7">H17+L17</f>
        <v>25.627429275808936</v>
      </c>
      <c r="U17" s="426">
        <f t="shared" ref="U17:U20" si="8">I17+M17</f>
        <v>691.61755562403698</v>
      </c>
      <c r="V17" s="426">
        <f t="shared" ref="V17:V20" si="9">J17+N17</f>
        <v>1164.72</v>
      </c>
      <c r="Y17" s="726"/>
      <c r="Z17" s="726"/>
      <c r="AA17" s="726"/>
      <c r="AB17" s="726"/>
    </row>
    <row r="18" spans="1:28" ht="25.5" x14ac:dyDescent="0.2">
      <c r="A18" s="3">
        <v>3</v>
      </c>
      <c r="B18" s="181" t="s">
        <v>128</v>
      </c>
      <c r="C18" s="426">
        <f>F18*D49/G49</f>
        <v>7.3549537134052398</v>
      </c>
      <c r="D18" s="426">
        <f>F18*E49/G49</f>
        <v>0.42122699537750385</v>
      </c>
      <c r="E18" s="426">
        <f>F18*F49/G49</f>
        <v>11.367819291217259</v>
      </c>
      <c r="F18" s="426">
        <v>19.144000000000002</v>
      </c>
      <c r="G18" s="426">
        <f>J18*D49/G49</f>
        <v>6.9822883821263488</v>
      </c>
      <c r="H18" s="426">
        <f>J18*E49/G49</f>
        <v>0.39988400616332825</v>
      </c>
      <c r="I18" s="426">
        <f>J18*F49/G49</f>
        <v>10.791827611710325</v>
      </c>
      <c r="J18" s="426">
        <v>18.174000000000003</v>
      </c>
      <c r="K18" s="426">
        <f>N18*D49/G49</f>
        <v>52.465131587057009</v>
      </c>
      <c r="L18" s="426">
        <f>N18*E49/G49</f>
        <v>3.0047408320493063</v>
      </c>
      <c r="M18" s="426">
        <f>N18*F49/G49</f>
        <v>81.090127580893693</v>
      </c>
      <c r="N18" s="426">
        <v>136.56</v>
      </c>
      <c r="O18" s="426">
        <f t="shared" si="2"/>
        <v>59.447419969183358</v>
      </c>
      <c r="P18" s="426">
        <f t="shared" si="3"/>
        <v>3.4046248382126345</v>
      </c>
      <c r="Q18" s="426">
        <f t="shared" si="4"/>
        <v>91.881955192604011</v>
      </c>
      <c r="R18" s="426">
        <f t="shared" si="5"/>
        <v>154.73400000000001</v>
      </c>
      <c r="S18" s="426">
        <f t="shared" si="6"/>
        <v>59.447419969183358</v>
      </c>
      <c r="T18" s="426">
        <f t="shared" si="7"/>
        <v>3.4046248382126345</v>
      </c>
      <c r="U18" s="426">
        <f t="shared" si="8"/>
        <v>91.881955192604011</v>
      </c>
      <c r="V18" s="426">
        <f t="shared" si="9"/>
        <v>154.73400000000001</v>
      </c>
    </row>
    <row r="19" spans="1:28" x14ac:dyDescent="0.2">
      <c r="A19" s="3">
        <v>4</v>
      </c>
      <c r="B19" s="182" t="s">
        <v>129</v>
      </c>
      <c r="C19" s="426">
        <f>F19*D49/G49</f>
        <v>8.2351354391371334</v>
      </c>
      <c r="D19" s="426">
        <f>F19*E49/G49</f>
        <v>0.47163605546995374</v>
      </c>
      <c r="E19" s="426">
        <f>F19*F49/G49</f>
        <v>12.728228505392911</v>
      </c>
      <c r="F19" s="426">
        <v>21.434999999999999</v>
      </c>
      <c r="G19" s="426">
        <f>J19*D49/G49</f>
        <v>8.3961114946070872</v>
      </c>
      <c r="H19" s="426">
        <f>J19*E49/G49</f>
        <v>0.48085534668721108</v>
      </c>
      <c r="I19" s="426">
        <f>J19*F49/G49</f>
        <v>12.9770331587057</v>
      </c>
      <c r="J19" s="426">
        <v>21.853999999999999</v>
      </c>
      <c r="K19" s="426">
        <f>N19*D49/G49</f>
        <v>12.244169183359013</v>
      </c>
      <c r="L19" s="426">
        <f>N19*E49/G49</f>
        <v>0.70123821263482267</v>
      </c>
      <c r="M19" s="426">
        <f>N19*F49/G49</f>
        <v>18.924592604006161</v>
      </c>
      <c r="N19" s="426">
        <v>31.869999999999997</v>
      </c>
      <c r="O19" s="426">
        <f t="shared" si="2"/>
        <v>20.6402806779661</v>
      </c>
      <c r="P19" s="426">
        <f t="shared" si="3"/>
        <v>1.1820935593220336</v>
      </c>
      <c r="Q19" s="426">
        <f t="shared" si="4"/>
        <v>31.901625762711859</v>
      </c>
      <c r="R19" s="426">
        <f t="shared" si="5"/>
        <v>53.723999999999997</v>
      </c>
      <c r="S19" s="426">
        <f t="shared" si="6"/>
        <v>20.6402806779661</v>
      </c>
      <c r="T19" s="426">
        <f t="shared" si="7"/>
        <v>1.1820935593220336</v>
      </c>
      <c r="U19" s="426">
        <f t="shared" si="8"/>
        <v>31.901625762711859</v>
      </c>
      <c r="V19" s="426">
        <f t="shared" si="9"/>
        <v>53.723999999999997</v>
      </c>
    </row>
    <row r="20" spans="1:28" ht="25.5" x14ac:dyDescent="0.2">
      <c r="A20" s="3">
        <v>5</v>
      </c>
      <c r="B20" s="181" t="s">
        <v>130</v>
      </c>
      <c r="C20" s="426">
        <f>F20*D49/G49</f>
        <v>144.67482865947611</v>
      </c>
      <c r="D20" s="426">
        <f>F20*E49/G49</f>
        <v>8.2857004622496149</v>
      </c>
      <c r="E20" s="426">
        <f>F20*F49/G49</f>
        <v>223.60947087827427</v>
      </c>
      <c r="F20" s="426">
        <v>376.57</v>
      </c>
      <c r="G20" s="426">
        <f>J20*D49/G49</f>
        <v>47.870206471494605</v>
      </c>
      <c r="H20" s="426">
        <f>J20*E49/G49</f>
        <v>2.7415839753466869</v>
      </c>
      <c r="I20" s="426">
        <f>J20*F49/G49</f>
        <v>73.988209553158697</v>
      </c>
      <c r="J20" s="426">
        <v>124.6</v>
      </c>
      <c r="K20" s="426">
        <f>N20*D49/G49</f>
        <v>125.2962314329738</v>
      </c>
      <c r="L20" s="426">
        <f>N20*E49/G49</f>
        <v>7.1758650231124808</v>
      </c>
      <c r="M20" s="426">
        <f>N20*F49/G49</f>
        <v>193.6579035439137</v>
      </c>
      <c r="N20" s="426">
        <v>326.13</v>
      </c>
      <c r="O20" s="426">
        <f t="shared" si="2"/>
        <v>173.16643790446841</v>
      </c>
      <c r="P20" s="426">
        <f t="shared" si="3"/>
        <v>9.9174489984591681</v>
      </c>
      <c r="Q20" s="426">
        <f t="shared" si="4"/>
        <v>267.64611309707243</v>
      </c>
      <c r="R20" s="426">
        <f t="shared" si="5"/>
        <v>450.73</v>
      </c>
      <c r="S20" s="426">
        <f t="shared" si="6"/>
        <v>173.16643790446841</v>
      </c>
      <c r="T20" s="426">
        <f t="shared" si="7"/>
        <v>9.9174489984591681</v>
      </c>
      <c r="U20" s="426">
        <f t="shared" si="8"/>
        <v>267.64611309707243</v>
      </c>
      <c r="V20" s="426">
        <f t="shared" si="9"/>
        <v>450.73</v>
      </c>
    </row>
    <row r="21" spans="1:28" s="17" customFormat="1" x14ac:dyDescent="0.2">
      <c r="A21" s="250"/>
      <c r="B21" s="262" t="s">
        <v>92</v>
      </c>
      <c r="C21" s="523">
        <f>SUM(C16:C20)</f>
        <v>708.1444253620956</v>
      </c>
      <c r="D21" s="523">
        <f t="shared" ref="D21:V21" si="10">SUM(D16:D20)</f>
        <v>40.556278151001536</v>
      </c>
      <c r="E21" s="523">
        <f t="shared" si="10"/>
        <v>1094.508296486903</v>
      </c>
      <c r="F21" s="523">
        <f t="shared" si="10"/>
        <v>1843.2090000000001</v>
      </c>
      <c r="G21" s="523">
        <f t="shared" si="10"/>
        <v>319.3499848690293</v>
      </c>
      <c r="H21" s="523">
        <f t="shared" si="10"/>
        <v>18.289555562403695</v>
      </c>
      <c r="I21" s="523">
        <f t="shared" si="10"/>
        <v>493.587459568567</v>
      </c>
      <c r="J21" s="523">
        <f t="shared" si="10"/>
        <v>831.22700000000009</v>
      </c>
      <c r="K21" s="523">
        <f t="shared" si="10"/>
        <v>396.83479106317412</v>
      </c>
      <c r="L21" s="523">
        <f t="shared" si="10"/>
        <v>22.727203081664101</v>
      </c>
      <c r="M21" s="523">
        <f t="shared" si="10"/>
        <v>613.34800585516177</v>
      </c>
      <c r="N21" s="523">
        <f t="shared" si="10"/>
        <v>1032.9100000000001</v>
      </c>
      <c r="O21" s="523">
        <f t="shared" si="10"/>
        <v>716.18477593220337</v>
      </c>
      <c r="P21" s="523">
        <f t="shared" si="10"/>
        <v>41.016758644067792</v>
      </c>
      <c r="Q21" s="523">
        <f t="shared" si="10"/>
        <v>1106.9354654237288</v>
      </c>
      <c r="R21" s="523">
        <f t="shared" si="10"/>
        <v>1864.1369999999999</v>
      </c>
      <c r="S21" s="523">
        <f t="shared" si="10"/>
        <v>716.18477593220337</v>
      </c>
      <c r="T21" s="523">
        <f t="shared" si="10"/>
        <v>41.016758644067792</v>
      </c>
      <c r="U21" s="523">
        <f t="shared" si="10"/>
        <v>1106.9354654237288</v>
      </c>
      <c r="V21" s="523">
        <f t="shared" si="10"/>
        <v>1864.1369999999999</v>
      </c>
    </row>
    <row r="22" spans="1:28" ht="25.5" x14ac:dyDescent="0.2">
      <c r="A22" s="3"/>
      <c r="B22" s="183" t="s">
        <v>231</v>
      </c>
      <c r="C22" s="9"/>
      <c r="D22" s="9"/>
      <c r="E22" s="9"/>
      <c r="F22" s="252"/>
      <c r="G22" s="9"/>
      <c r="H22" s="9"/>
      <c r="I22" s="9"/>
      <c r="J22" s="252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8" x14ac:dyDescent="0.2">
      <c r="A23" s="3">
        <v>6</v>
      </c>
      <c r="B23" s="181" t="s">
        <v>181</v>
      </c>
      <c r="C23" s="426">
        <v>0</v>
      </c>
      <c r="D23" s="426">
        <v>0</v>
      </c>
      <c r="E23" s="426">
        <v>0</v>
      </c>
      <c r="F23" s="422">
        <f>SUM(C23:E23)</f>
        <v>0</v>
      </c>
      <c r="G23" s="426">
        <v>0</v>
      </c>
      <c r="H23" s="426">
        <v>0</v>
      </c>
      <c r="I23" s="426">
        <v>0</v>
      </c>
      <c r="J23" s="422">
        <f>SUM(G23:I23)</f>
        <v>0</v>
      </c>
      <c r="K23" s="426">
        <v>0</v>
      </c>
      <c r="L23" s="426">
        <v>0</v>
      </c>
      <c r="M23" s="426">
        <v>0</v>
      </c>
      <c r="N23" s="426">
        <f>SUM(K23:M23)</f>
        <v>0</v>
      </c>
      <c r="O23" s="426">
        <f>G23+K23</f>
        <v>0</v>
      </c>
      <c r="P23" s="426">
        <f t="shared" ref="P23:R23" si="11">H23+L23</f>
        <v>0</v>
      </c>
      <c r="Q23" s="426">
        <f t="shared" si="11"/>
        <v>0</v>
      </c>
      <c r="R23" s="426">
        <f t="shared" si="11"/>
        <v>0</v>
      </c>
      <c r="S23" s="426">
        <f t="shared" ref="S23" si="12">G23+K23</f>
        <v>0</v>
      </c>
      <c r="T23" s="426">
        <f t="shared" ref="T23" si="13">H23+L23</f>
        <v>0</v>
      </c>
      <c r="U23" s="426">
        <f t="shared" ref="U23" si="14">I23+M23</f>
        <v>0</v>
      </c>
      <c r="V23" s="426">
        <f t="shared" ref="V23" si="15">J23+N23</f>
        <v>0</v>
      </c>
    </row>
    <row r="24" spans="1:28" x14ac:dyDescent="0.2">
      <c r="A24" s="3">
        <v>7</v>
      </c>
      <c r="B24" s="182" t="s">
        <v>132</v>
      </c>
      <c r="C24" s="426">
        <v>0</v>
      </c>
      <c r="D24" s="426">
        <v>0</v>
      </c>
      <c r="E24" s="426">
        <v>0</v>
      </c>
      <c r="F24" s="422">
        <f t="shared" ref="F24:F25" si="16">SUM(C24:E24)</f>
        <v>0</v>
      </c>
      <c r="G24" s="426">
        <v>0</v>
      </c>
      <c r="H24" s="426">
        <v>0</v>
      </c>
      <c r="I24" s="426">
        <v>0</v>
      </c>
      <c r="J24" s="422">
        <f t="shared" ref="J24:J25" si="17">SUM(G24:I24)</f>
        <v>0</v>
      </c>
      <c r="K24" s="426">
        <v>0</v>
      </c>
      <c r="L24" s="426">
        <v>0</v>
      </c>
      <c r="M24" s="426">
        <v>0</v>
      </c>
      <c r="N24" s="426">
        <f t="shared" ref="N24:N25" si="18">SUM(K24:M24)</f>
        <v>0</v>
      </c>
      <c r="O24" s="426">
        <f t="shared" ref="O24:O25" si="19">G24+K24</f>
        <v>0</v>
      </c>
      <c r="P24" s="426">
        <f t="shared" ref="P24:P25" si="20">H24+L24</f>
        <v>0</v>
      </c>
      <c r="Q24" s="426">
        <f t="shared" ref="Q24:Q25" si="21">I24+M24</f>
        <v>0</v>
      </c>
      <c r="R24" s="426">
        <f t="shared" ref="R24:R25" si="22">J24+N24</f>
        <v>0</v>
      </c>
      <c r="S24" s="426">
        <f t="shared" ref="S24:S25" si="23">G24+K24</f>
        <v>0</v>
      </c>
      <c r="T24" s="426">
        <f t="shared" ref="T24:T25" si="24">H24+L24</f>
        <v>0</v>
      </c>
      <c r="U24" s="426">
        <f t="shared" ref="U24:U25" si="25">I24+M24</f>
        <v>0</v>
      </c>
      <c r="V24" s="426">
        <f t="shared" ref="V24:V25" si="26">J24+N24</f>
        <v>0</v>
      </c>
    </row>
    <row r="25" spans="1:28" ht="25.5" x14ac:dyDescent="0.2">
      <c r="A25" s="339">
        <v>8</v>
      </c>
      <c r="B25" s="181" t="s">
        <v>847</v>
      </c>
      <c r="C25" s="426">
        <v>0</v>
      </c>
      <c r="D25" s="426">
        <v>0</v>
      </c>
      <c r="E25" s="426">
        <v>0</v>
      </c>
      <c r="F25" s="422">
        <f t="shared" si="16"/>
        <v>0</v>
      </c>
      <c r="G25" s="426">
        <v>0</v>
      </c>
      <c r="H25" s="426">
        <v>0</v>
      </c>
      <c r="I25" s="426">
        <v>0</v>
      </c>
      <c r="J25" s="422">
        <f t="shared" si="17"/>
        <v>0</v>
      </c>
      <c r="K25" s="426">
        <v>0</v>
      </c>
      <c r="L25" s="426">
        <v>0</v>
      </c>
      <c r="M25" s="426">
        <v>0</v>
      </c>
      <c r="N25" s="426">
        <f t="shared" si="18"/>
        <v>0</v>
      </c>
      <c r="O25" s="426">
        <f t="shared" si="19"/>
        <v>0</v>
      </c>
      <c r="P25" s="426">
        <f t="shared" si="20"/>
        <v>0</v>
      </c>
      <c r="Q25" s="426">
        <f t="shared" si="21"/>
        <v>0</v>
      </c>
      <c r="R25" s="426">
        <f t="shared" si="22"/>
        <v>0</v>
      </c>
      <c r="S25" s="426">
        <f t="shared" si="23"/>
        <v>0</v>
      </c>
      <c r="T25" s="426">
        <f t="shared" si="24"/>
        <v>0</v>
      </c>
      <c r="U25" s="426">
        <f t="shared" si="25"/>
        <v>0</v>
      </c>
      <c r="V25" s="426">
        <f t="shared" si="26"/>
        <v>0</v>
      </c>
    </row>
    <row r="26" spans="1:28" x14ac:dyDescent="0.2">
      <c r="A26" s="9"/>
      <c r="B26" s="182" t="s">
        <v>92</v>
      </c>
      <c r="C26" s="432">
        <f>SUM(C23:C25)</f>
        <v>0</v>
      </c>
      <c r="D26" s="432">
        <f t="shared" ref="D26:V26" si="27">SUM(D23:D25)</f>
        <v>0</v>
      </c>
      <c r="E26" s="432">
        <f t="shared" si="27"/>
        <v>0</v>
      </c>
      <c r="F26" s="432">
        <f t="shared" si="27"/>
        <v>0</v>
      </c>
      <c r="G26" s="432">
        <f t="shared" si="27"/>
        <v>0</v>
      </c>
      <c r="H26" s="432">
        <f t="shared" si="27"/>
        <v>0</v>
      </c>
      <c r="I26" s="432">
        <f t="shared" si="27"/>
        <v>0</v>
      </c>
      <c r="J26" s="432">
        <f t="shared" si="27"/>
        <v>0</v>
      </c>
      <c r="K26" s="432">
        <f t="shared" si="27"/>
        <v>0</v>
      </c>
      <c r="L26" s="432">
        <f t="shared" si="27"/>
        <v>0</v>
      </c>
      <c r="M26" s="432">
        <f t="shared" si="27"/>
        <v>0</v>
      </c>
      <c r="N26" s="432">
        <f t="shared" si="27"/>
        <v>0</v>
      </c>
      <c r="O26" s="432">
        <f t="shared" si="27"/>
        <v>0</v>
      </c>
      <c r="P26" s="432">
        <f t="shared" si="27"/>
        <v>0</v>
      </c>
      <c r="Q26" s="432">
        <f t="shared" si="27"/>
        <v>0</v>
      </c>
      <c r="R26" s="432">
        <f t="shared" si="27"/>
        <v>0</v>
      </c>
      <c r="S26" s="432">
        <f t="shared" si="27"/>
        <v>0</v>
      </c>
      <c r="T26" s="432">
        <f t="shared" si="27"/>
        <v>0</v>
      </c>
      <c r="U26" s="432">
        <f t="shared" si="27"/>
        <v>0</v>
      </c>
      <c r="V26" s="432">
        <f t="shared" si="27"/>
        <v>0</v>
      </c>
    </row>
    <row r="27" spans="1:28" x14ac:dyDescent="0.2">
      <c r="A27" s="9"/>
      <c r="B27" s="182" t="s">
        <v>37</v>
      </c>
      <c r="C27" s="393">
        <f>C26+C21</f>
        <v>708.1444253620956</v>
      </c>
      <c r="D27" s="393">
        <f t="shared" ref="D27:V27" si="28">D26+D21</f>
        <v>40.556278151001536</v>
      </c>
      <c r="E27" s="393">
        <f t="shared" si="28"/>
        <v>1094.508296486903</v>
      </c>
      <c r="F27" s="393">
        <f t="shared" si="28"/>
        <v>1843.2090000000001</v>
      </c>
      <c r="G27" s="393">
        <f t="shared" si="28"/>
        <v>319.3499848690293</v>
      </c>
      <c r="H27" s="393">
        <f t="shared" si="28"/>
        <v>18.289555562403695</v>
      </c>
      <c r="I27" s="393">
        <f t="shared" si="28"/>
        <v>493.587459568567</v>
      </c>
      <c r="J27" s="393">
        <f t="shared" si="28"/>
        <v>831.22700000000009</v>
      </c>
      <c r="K27" s="393">
        <f t="shared" si="28"/>
        <v>396.83479106317412</v>
      </c>
      <c r="L27" s="393">
        <f t="shared" si="28"/>
        <v>22.727203081664101</v>
      </c>
      <c r="M27" s="393">
        <f t="shared" si="28"/>
        <v>613.34800585516177</v>
      </c>
      <c r="N27" s="393">
        <f t="shared" si="28"/>
        <v>1032.9100000000001</v>
      </c>
      <c r="O27" s="393">
        <f t="shared" si="28"/>
        <v>716.18477593220337</v>
      </c>
      <c r="P27" s="393">
        <f t="shared" si="28"/>
        <v>41.016758644067792</v>
      </c>
      <c r="Q27" s="393">
        <f t="shared" si="28"/>
        <v>1106.9354654237288</v>
      </c>
      <c r="R27" s="393">
        <f t="shared" si="28"/>
        <v>1864.1369999999999</v>
      </c>
      <c r="S27" s="393">
        <f t="shared" si="28"/>
        <v>716.18477593220337</v>
      </c>
      <c r="T27" s="393">
        <f t="shared" si="28"/>
        <v>41.016758644067792</v>
      </c>
      <c r="U27" s="393">
        <f t="shared" si="28"/>
        <v>1106.9354654237288</v>
      </c>
      <c r="V27" s="393">
        <f t="shared" si="28"/>
        <v>1864.1369999999999</v>
      </c>
    </row>
    <row r="29" spans="1:28" ht="27.75" customHeight="1" x14ac:dyDescent="0.2">
      <c r="A29" s="655" t="s">
        <v>1048</v>
      </c>
      <c r="B29" s="770" t="s">
        <v>1064</v>
      </c>
      <c r="C29" s="771"/>
      <c r="D29" s="771"/>
      <c r="E29" s="771"/>
      <c r="F29" s="771"/>
      <c r="G29" s="771"/>
      <c r="H29" s="771"/>
      <c r="I29" s="771"/>
      <c r="J29" s="771"/>
      <c r="K29" s="771"/>
      <c r="L29" s="771"/>
      <c r="M29" s="771"/>
      <c r="N29" s="771"/>
      <c r="O29" s="771"/>
      <c r="P29" s="771"/>
      <c r="Q29" s="771"/>
      <c r="R29" s="771"/>
      <c r="S29" s="771"/>
      <c r="T29" s="771"/>
      <c r="U29" s="771"/>
      <c r="V29" s="772"/>
    </row>
    <row r="30" spans="1:28" x14ac:dyDescent="0.2">
      <c r="A30" s="32"/>
      <c r="B30" s="704" t="s">
        <v>1065</v>
      </c>
      <c r="C30" s="705"/>
      <c r="D30" s="705"/>
      <c r="E30" s="705"/>
      <c r="F30" s="705"/>
      <c r="G30" s="705"/>
      <c r="H30" s="705"/>
      <c r="I30" s="705"/>
      <c r="J30" s="705"/>
      <c r="K30" s="705"/>
      <c r="L30" s="705"/>
      <c r="M30" s="705"/>
      <c r="N30" s="705"/>
      <c r="O30" s="705"/>
      <c r="P30" s="705"/>
      <c r="Q30" s="705"/>
      <c r="R30" s="705"/>
      <c r="S30" s="705"/>
      <c r="T30" s="705"/>
      <c r="U30" s="705"/>
      <c r="V30" s="706"/>
    </row>
    <row r="31" spans="1:28" x14ac:dyDescent="0.2">
      <c r="A31" s="32"/>
      <c r="B31" s="616"/>
      <c r="C31" s="616"/>
      <c r="D31" s="616"/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</row>
    <row r="33" spans="1:37" ht="25.5" customHeight="1" x14ac:dyDescent="0.2">
      <c r="A33" s="16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751" t="s">
        <v>13</v>
      </c>
      <c r="T33" s="751"/>
      <c r="U33" s="88"/>
      <c r="V33" s="16"/>
      <c r="W33" s="17"/>
      <c r="X33" s="17"/>
      <c r="Y33" s="17"/>
      <c r="Z33" s="17"/>
      <c r="AA33" s="17"/>
      <c r="AE33" s="17"/>
      <c r="AF33" s="17"/>
    </row>
    <row r="34" spans="1:37" ht="12.75" customHeight="1" x14ac:dyDescent="0.2">
      <c r="B34" s="617"/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751" t="s">
        <v>14</v>
      </c>
      <c r="S34" s="751"/>
      <c r="T34" s="751"/>
      <c r="U34" s="751"/>
      <c r="V34" s="751"/>
      <c r="W34" s="617"/>
      <c r="X34" s="617"/>
      <c r="Y34" s="617"/>
      <c r="Z34" s="617"/>
      <c r="AA34" s="617"/>
      <c r="AB34" s="617"/>
      <c r="AC34" s="617"/>
      <c r="AD34" s="617"/>
      <c r="AE34" s="17"/>
      <c r="AF34" s="17"/>
    </row>
    <row r="35" spans="1:37" ht="12.75" customHeight="1" x14ac:dyDescent="0.2"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751" t="s">
        <v>1050</v>
      </c>
      <c r="R35" s="751"/>
      <c r="S35" s="751"/>
      <c r="T35" s="751"/>
      <c r="U35" s="751"/>
      <c r="V35" s="751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</row>
    <row r="36" spans="1:37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" t="s">
        <v>86</v>
      </c>
      <c r="T36" s="1"/>
      <c r="U36" s="1"/>
      <c r="V36" s="1"/>
      <c r="W36" s="16"/>
      <c r="X36" s="16"/>
      <c r="Y36" s="16"/>
      <c r="Z36" s="16"/>
      <c r="AE36" s="16"/>
      <c r="AF36" s="16"/>
    </row>
    <row r="37" spans="1:37" x14ac:dyDescent="0.2">
      <c r="AA37" s="763" t="s">
        <v>947</v>
      </c>
      <c r="AB37" s="763"/>
      <c r="AC37" s="763"/>
      <c r="AD37" s="763"/>
      <c r="AE37" s="763"/>
    </row>
    <row r="38" spans="1:37" x14ac:dyDescent="0.2">
      <c r="AA38" s="522" t="s">
        <v>942</v>
      </c>
      <c r="AB38" s="522" t="s">
        <v>891</v>
      </c>
      <c r="AC38" s="522"/>
      <c r="AD38" s="522"/>
      <c r="AE38" s="522" t="s">
        <v>890</v>
      </c>
    </row>
    <row r="39" spans="1:37" x14ac:dyDescent="0.2">
      <c r="AA39" s="8">
        <v>28.729999999999997</v>
      </c>
      <c r="AB39" s="422">
        <v>10.08</v>
      </c>
      <c r="AC39" s="499"/>
      <c r="AD39" s="499"/>
      <c r="AE39" s="8">
        <v>3.58</v>
      </c>
      <c r="AF39" s="8">
        <f>SUM(AA39:AE39)</f>
        <v>42.389999999999993</v>
      </c>
    </row>
    <row r="40" spans="1:37" x14ac:dyDescent="0.2">
      <c r="AA40" s="8">
        <v>1187.7</v>
      </c>
      <c r="AB40" s="422">
        <v>144.68</v>
      </c>
      <c r="AC40" s="499"/>
      <c r="AD40" s="499"/>
      <c r="AE40" s="8">
        <v>51.29</v>
      </c>
      <c r="AF40" s="8">
        <f t="shared" ref="AF40:AF44" si="29">SUM(AA40:AE40)</f>
        <v>1383.67</v>
      </c>
    </row>
    <row r="41" spans="1:37" x14ac:dyDescent="0.2">
      <c r="AA41" s="8">
        <v>13.27</v>
      </c>
      <c r="AB41" s="422">
        <v>4.33</v>
      </c>
      <c r="AC41" s="499"/>
      <c r="AD41" s="499"/>
      <c r="AE41" s="8">
        <v>1.544</v>
      </c>
      <c r="AF41" s="8">
        <f t="shared" si="29"/>
        <v>19.144000000000002</v>
      </c>
    </row>
    <row r="42" spans="1:37" x14ac:dyDescent="0.2">
      <c r="AA42" s="8">
        <v>14.75</v>
      </c>
      <c r="AB42" s="422">
        <v>4.8600000000000003</v>
      </c>
      <c r="AC42" s="499"/>
      <c r="AD42" s="499"/>
      <c r="AE42" s="8">
        <v>1.825</v>
      </c>
      <c r="AF42" s="8">
        <f t="shared" si="29"/>
        <v>21.434999999999999</v>
      </c>
    </row>
    <row r="43" spans="1:37" x14ac:dyDescent="0.2">
      <c r="AA43" s="8">
        <v>344.57</v>
      </c>
      <c r="AB43" s="422">
        <v>21</v>
      </c>
      <c r="AC43" s="499"/>
      <c r="AD43" s="499"/>
      <c r="AE43" s="8">
        <v>11</v>
      </c>
      <c r="AF43" s="8">
        <f t="shared" si="29"/>
        <v>376.57</v>
      </c>
    </row>
    <row r="44" spans="1:37" x14ac:dyDescent="0.2">
      <c r="AA44" s="8">
        <v>1589.02</v>
      </c>
      <c r="AB44" s="422">
        <f>SUM(AB39:AB43)</f>
        <v>184.95000000000005</v>
      </c>
      <c r="AC44" s="499"/>
      <c r="AD44" s="499"/>
      <c r="AE44" s="8">
        <v>69.23899999999999</v>
      </c>
      <c r="AF44" s="8">
        <f t="shared" si="29"/>
        <v>1843.2090000000001</v>
      </c>
    </row>
    <row r="45" spans="1:37" x14ac:dyDescent="0.2">
      <c r="D45" t="s">
        <v>247</v>
      </c>
      <c r="E45" t="s">
        <v>45</v>
      </c>
      <c r="F45" t="s">
        <v>46</v>
      </c>
      <c r="G45" t="s">
        <v>18</v>
      </c>
      <c r="M45" t="s">
        <v>247</v>
      </c>
      <c r="N45" t="s">
        <v>45</v>
      </c>
      <c r="O45" t="s">
        <v>46</v>
      </c>
      <c r="P45" t="s">
        <v>18</v>
      </c>
      <c r="AA45" s="499"/>
      <c r="AB45" s="499"/>
      <c r="AC45" s="499"/>
      <c r="AD45" s="499"/>
      <c r="AE45" s="499"/>
      <c r="AF45" s="499"/>
    </row>
    <row r="46" spans="1:37" x14ac:dyDescent="0.2">
      <c r="C46" t="s">
        <v>891</v>
      </c>
      <c r="D46">
        <v>5833</v>
      </c>
      <c r="E46">
        <v>142</v>
      </c>
      <c r="F46">
        <v>1264</v>
      </c>
      <c r="G46">
        <f>SUM(D46:F46)</f>
        <v>7239</v>
      </c>
      <c r="L46" t="s">
        <v>891</v>
      </c>
      <c r="M46">
        <v>3601</v>
      </c>
      <c r="N46">
        <v>191</v>
      </c>
      <c r="O46">
        <v>869</v>
      </c>
      <c r="P46" s="518">
        <f>SUM(M46:O46)</f>
        <v>4661</v>
      </c>
      <c r="AA46" s="763" t="s">
        <v>172</v>
      </c>
      <c r="AB46" s="763"/>
      <c r="AC46" s="763"/>
      <c r="AD46" s="763"/>
      <c r="AE46" s="763"/>
      <c r="AF46" s="763"/>
    </row>
    <row r="47" spans="1:37" x14ac:dyDescent="0.2">
      <c r="C47" t="s">
        <v>890</v>
      </c>
      <c r="D47">
        <v>2134</v>
      </c>
      <c r="E47">
        <v>72</v>
      </c>
      <c r="F47">
        <v>5</v>
      </c>
      <c r="G47">
        <f>SUM(D47:F47)</f>
        <v>2211</v>
      </c>
      <c r="L47" t="s">
        <v>890</v>
      </c>
      <c r="M47">
        <v>1796</v>
      </c>
      <c r="N47">
        <v>87</v>
      </c>
      <c r="O47">
        <v>6</v>
      </c>
      <c r="P47">
        <f>SUM(M47:O47)</f>
        <v>1889</v>
      </c>
      <c r="AA47" s="519">
        <v>27.9</v>
      </c>
      <c r="AB47" s="8">
        <v>9.15</v>
      </c>
      <c r="AC47" s="499"/>
      <c r="AD47" s="499"/>
      <c r="AE47" s="8">
        <v>3.1789999999999998</v>
      </c>
      <c r="AF47" s="8">
        <f>SUM(AA47:AE47)</f>
        <v>40.228999999999999</v>
      </c>
    </row>
    <row r="48" spans="1:37" x14ac:dyDescent="0.2">
      <c r="C48" t="s">
        <v>942</v>
      </c>
      <c r="D48">
        <v>4500</v>
      </c>
      <c r="E48">
        <v>500</v>
      </c>
      <c r="F48">
        <v>18000</v>
      </c>
      <c r="G48">
        <f>SUM(D48:F48)</f>
        <v>23000</v>
      </c>
      <c r="L48" t="s">
        <v>942</v>
      </c>
      <c r="M48">
        <v>1200</v>
      </c>
      <c r="N48">
        <v>300</v>
      </c>
      <c r="O48">
        <v>9500</v>
      </c>
      <c r="P48">
        <f>SUM(M48:O48)</f>
        <v>11000</v>
      </c>
      <c r="AA48" s="519">
        <v>424.44</v>
      </c>
      <c r="AB48" s="8">
        <v>149.52000000000001</v>
      </c>
      <c r="AC48" s="499"/>
      <c r="AD48" s="499"/>
      <c r="AE48" s="8">
        <v>52.41</v>
      </c>
      <c r="AF48" s="8">
        <f t="shared" ref="AF48:AF52" si="30">SUM(AA48:AE48)</f>
        <v>626.37</v>
      </c>
    </row>
    <row r="49" spans="4:32" x14ac:dyDescent="0.2">
      <c r="D49" s="16">
        <f>SUM(D46:D48)</f>
        <v>12467</v>
      </c>
      <c r="E49" s="16">
        <f t="shared" ref="E49:G49" si="31">SUM(E46:E48)</f>
        <v>714</v>
      </c>
      <c r="F49" s="16">
        <f t="shared" si="31"/>
        <v>19269</v>
      </c>
      <c r="G49" s="16">
        <f t="shared" si="31"/>
        <v>32450</v>
      </c>
      <c r="M49" s="16">
        <f>SUM(M46:M48)</f>
        <v>6597</v>
      </c>
      <c r="N49" s="16">
        <f t="shared" ref="N49:P49" si="32">SUM(N46:N48)</f>
        <v>578</v>
      </c>
      <c r="O49" s="16">
        <f t="shared" si="32"/>
        <v>10375</v>
      </c>
      <c r="P49" s="16">
        <f t="shared" si="32"/>
        <v>17550</v>
      </c>
      <c r="AA49" s="521">
        <v>12.89</v>
      </c>
      <c r="AB49" s="8">
        <v>3.92</v>
      </c>
      <c r="AC49" s="499"/>
      <c r="AD49" s="499"/>
      <c r="AE49" s="8">
        <v>1.3640000000000001</v>
      </c>
      <c r="AF49" s="8">
        <f t="shared" si="30"/>
        <v>18.174000000000003</v>
      </c>
    </row>
    <row r="50" spans="4:32" x14ac:dyDescent="0.2">
      <c r="AA50" s="521">
        <v>15.059999999999999</v>
      </c>
      <c r="AB50" s="8">
        <v>5.0199999999999996</v>
      </c>
      <c r="AC50" s="499"/>
      <c r="AD50" s="499"/>
      <c r="AE50" s="8">
        <v>1.774</v>
      </c>
      <c r="AF50" s="8">
        <f t="shared" si="30"/>
        <v>21.853999999999999</v>
      </c>
    </row>
    <row r="51" spans="4:32" x14ac:dyDescent="0.2">
      <c r="AA51" s="519">
        <v>92.6</v>
      </c>
      <c r="AB51" s="432">
        <v>21</v>
      </c>
      <c r="AC51" s="499"/>
      <c r="AD51" s="499"/>
      <c r="AE51" s="8">
        <v>11</v>
      </c>
      <c r="AF51" s="8">
        <f t="shared" si="30"/>
        <v>124.6</v>
      </c>
    </row>
    <row r="52" spans="4:32" x14ac:dyDescent="0.2">
      <c r="AA52" s="519">
        <v>572.89</v>
      </c>
      <c r="AB52" s="8">
        <v>188.61</v>
      </c>
      <c r="AC52" s="499"/>
      <c r="AD52" s="499"/>
      <c r="AE52" s="8">
        <v>69.606999999999985</v>
      </c>
      <c r="AF52" s="8">
        <f t="shared" si="30"/>
        <v>831.10699999999997</v>
      </c>
    </row>
    <row r="53" spans="4:32" x14ac:dyDescent="0.2">
      <c r="AA53" s="499"/>
      <c r="AB53" s="499"/>
      <c r="AC53" s="499"/>
      <c r="AD53" s="499"/>
      <c r="AE53" s="499"/>
      <c r="AF53" s="499"/>
    </row>
    <row r="54" spans="4:32" x14ac:dyDescent="0.2">
      <c r="AA54" s="763" t="s">
        <v>946</v>
      </c>
      <c r="AB54" s="763"/>
      <c r="AC54" s="763"/>
      <c r="AD54" s="763"/>
      <c r="AE54" s="763"/>
      <c r="AF54" s="763"/>
    </row>
    <row r="55" spans="4:32" x14ac:dyDescent="0.2">
      <c r="AA55" s="523">
        <v>0</v>
      </c>
      <c r="AB55" s="432">
        <v>0</v>
      </c>
      <c r="AC55" s="499"/>
      <c r="AD55" s="499"/>
      <c r="AE55" s="8">
        <v>0</v>
      </c>
      <c r="AF55" s="8">
        <f>SUM(AA55:AE55)</f>
        <v>0</v>
      </c>
    </row>
    <row r="56" spans="4:32" x14ac:dyDescent="0.2">
      <c r="AA56" s="520">
        <v>200</v>
      </c>
      <c r="AB56" s="432">
        <v>224.78</v>
      </c>
      <c r="AC56" s="499"/>
      <c r="AD56" s="499"/>
      <c r="AE56" s="8">
        <v>77.569999999999993</v>
      </c>
      <c r="AF56" s="8">
        <f t="shared" ref="AF56:AF60" si="33">SUM(AA56:AE56)</f>
        <v>502.34999999999997</v>
      </c>
    </row>
    <row r="57" spans="4:32" x14ac:dyDescent="0.2">
      <c r="AA57" s="524">
        <v>0</v>
      </c>
      <c r="AB57" s="432">
        <v>136.56</v>
      </c>
      <c r="AC57" s="499"/>
      <c r="AD57" s="499"/>
      <c r="AE57" s="8">
        <v>0</v>
      </c>
      <c r="AF57" s="8">
        <f t="shared" si="33"/>
        <v>136.56</v>
      </c>
    </row>
    <row r="58" spans="4:32" x14ac:dyDescent="0.2">
      <c r="AA58" s="524">
        <v>0</v>
      </c>
      <c r="AB58" s="432">
        <v>11.53</v>
      </c>
      <c r="AC58" s="499"/>
      <c r="AD58" s="499"/>
      <c r="AE58" s="8">
        <v>20.34</v>
      </c>
      <c r="AF58" s="8">
        <f t="shared" si="33"/>
        <v>31.869999999999997</v>
      </c>
    </row>
    <row r="59" spans="4:32" x14ac:dyDescent="0.2">
      <c r="AA59" s="520">
        <v>200</v>
      </c>
      <c r="AB59" s="432">
        <v>57.13</v>
      </c>
      <c r="AC59" s="499"/>
      <c r="AD59" s="499"/>
      <c r="AE59" s="8">
        <v>37</v>
      </c>
      <c r="AF59" s="8">
        <f t="shared" si="33"/>
        <v>294.13</v>
      </c>
    </row>
    <row r="60" spans="4:32" x14ac:dyDescent="0.2">
      <c r="AA60" s="520">
        <v>400</v>
      </c>
      <c r="AB60" s="432">
        <v>430</v>
      </c>
      <c r="AC60" s="499"/>
      <c r="AD60" s="499"/>
      <c r="AE60" s="8">
        <v>134.91</v>
      </c>
      <c r="AF60" s="8">
        <f t="shared" si="33"/>
        <v>964.91</v>
      </c>
    </row>
  </sheetData>
  <mergeCells count="25">
    <mergeCell ref="G2:O2"/>
    <mergeCell ref="A3:U3"/>
    <mergeCell ref="A4:U4"/>
    <mergeCell ref="A6:U6"/>
    <mergeCell ref="A8:C8"/>
    <mergeCell ref="D8:G8"/>
    <mergeCell ref="AB10:AD10"/>
    <mergeCell ref="A11:A12"/>
    <mergeCell ref="B11:B12"/>
    <mergeCell ref="S33:T33"/>
    <mergeCell ref="C11:F12"/>
    <mergeCell ref="G12:J12"/>
    <mergeCell ref="K12:N12"/>
    <mergeCell ref="O12:R12"/>
    <mergeCell ref="G11:R11"/>
    <mergeCell ref="U10:V10"/>
    <mergeCell ref="S11:V12"/>
    <mergeCell ref="B29:V29"/>
    <mergeCell ref="AA37:AE37"/>
    <mergeCell ref="AA54:AF54"/>
    <mergeCell ref="AA46:AF46"/>
    <mergeCell ref="Y17:AB17"/>
    <mergeCell ref="R34:V34"/>
    <mergeCell ref="Q35:V35"/>
    <mergeCell ref="B30:V30"/>
  </mergeCells>
  <printOptions horizontalCentered="1" verticalCentered="1"/>
  <pageMargins left="0.70866141732283505" right="0.70866141732283505" top="0.23622047244094499" bottom="0" header="0.31496062992126" footer="0.31496062992126"/>
  <pageSetup paperSize="9" scale="71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O22"/>
  <sheetViews>
    <sheetView view="pageBreakPreview" zoomScale="80" zoomScaleSheetLayoutView="80" workbookViewId="0">
      <selection activeCell="P9" sqref="P9"/>
    </sheetView>
  </sheetViews>
  <sheetFormatPr defaultRowHeight="12.75" x14ac:dyDescent="0.2"/>
  <cols>
    <col min="1" max="1" width="7.85546875" customWidth="1"/>
    <col min="6" max="6" width="11.570312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 x14ac:dyDescent="0.35">
      <c r="A1" s="825" t="s">
        <v>0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234" t="s">
        <v>522</v>
      </c>
    </row>
    <row r="2" spans="1:15" ht="21" x14ac:dyDescent="0.35">
      <c r="A2" s="826" t="s">
        <v>744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</row>
    <row r="3" spans="1:15" ht="15" x14ac:dyDescent="0.3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5" ht="18" x14ac:dyDescent="0.35">
      <c r="A4" s="825" t="s">
        <v>521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</row>
    <row r="5" spans="1:15" ht="15" x14ac:dyDescent="0.3">
      <c r="A5" s="193" t="s">
        <v>251</v>
      </c>
      <c r="B5" s="193"/>
      <c r="C5" s="926" t="s">
        <v>1047</v>
      </c>
      <c r="D5" s="926"/>
      <c r="E5" s="926"/>
      <c r="F5" s="926"/>
      <c r="G5" s="193"/>
      <c r="H5" s="193"/>
      <c r="I5" s="193"/>
      <c r="J5" s="193"/>
      <c r="K5" s="192"/>
      <c r="L5" s="989" t="s">
        <v>1049</v>
      </c>
      <c r="M5" s="990"/>
      <c r="N5" s="990"/>
      <c r="O5" s="990"/>
    </row>
    <row r="6" spans="1:15" ht="44.25" customHeight="1" x14ac:dyDescent="0.2">
      <c r="A6" s="929" t="s">
        <v>2</v>
      </c>
      <c r="B6" s="929" t="s">
        <v>3</v>
      </c>
      <c r="C6" s="929" t="s">
        <v>303</v>
      </c>
      <c r="D6" s="927" t="s">
        <v>304</v>
      </c>
      <c r="E6" s="927" t="s">
        <v>305</v>
      </c>
      <c r="F6" s="927" t="s">
        <v>306</v>
      </c>
      <c r="G6" s="927" t="s">
        <v>307</v>
      </c>
      <c r="H6" s="929" t="s">
        <v>308</v>
      </c>
      <c r="I6" s="929"/>
      <c r="J6" s="929" t="s">
        <v>309</v>
      </c>
      <c r="K6" s="929"/>
      <c r="L6" s="929" t="s">
        <v>310</v>
      </c>
      <c r="M6" s="929"/>
      <c r="N6" s="929" t="s">
        <v>311</v>
      </c>
      <c r="O6" s="929"/>
    </row>
    <row r="7" spans="1:15" ht="60.75" customHeight="1" x14ac:dyDescent="0.2">
      <c r="A7" s="929"/>
      <c r="B7" s="929"/>
      <c r="C7" s="929"/>
      <c r="D7" s="928"/>
      <c r="E7" s="928"/>
      <c r="F7" s="928"/>
      <c r="G7" s="928"/>
      <c r="H7" s="227" t="s">
        <v>312</v>
      </c>
      <c r="I7" s="227" t="s">
        <v>313</v>
      </c>
      <c r="J7" s="227" t="s">
        <v>312</v>
      </c>
      <c r="K7" s="227" t="s">
        <v>313</v>
      </c>
      <c r="L7" s="227" t="s">
        <v>312</v>
      </c>
      <c r="M7" s="227" t="s">
        <v>313</v>
      </c>
      <c r="N7" s="227" t="s">
        <v>312</v>
      </c>
      <c r="O7" s="227" t="s">
        <v>313</v>
      </c>
    </row>
    <row r="8" spans="1:15" ht="15" x14ac:dyDescent="0.2">
      <c r="A8" s="196" t="s">
        <v>258</v>
      </c>
      <c r="B8" s="196" t="s">
        <v>259</v>
      </c>
      <c r="C8" s="196" t="s">
        <v>260</v>
      </c>
      <c r="D8" s="196" t="s">
        <v>261</v>
      </c>
      <c r="E8" s="196" t="s">
        <v>262</v>
      </c>
      <c r="F8" s="196" t="s">
        <v>263</v>
      </c>
      <c r="G8" s="196" t="s">
        <v>264</v>
      </c>
      <c r="H8" s="196" t="s">
        <v>265</v>
      </c>
      <c r="I8" s="196" t="s">
        <v>284</v>
      </c>
      <c r="J8" s="196" t="s">
        <v>285</v>
      </c>
      <c r="K8" s="196" t="s">
        <v>286</v>
      </c>
      <c r="L8" s="196" t="s">
        <v>314</v>
      </c>
      <c r="M8" s="196" t="s">
        <v>315</v>
      </c>
      <c r="N8" s="196" t="s">
        <v>316</v>
      </c>
      <c r="O8" s="196" t="s">
        <v>317</v>
      </c>
    </row>
    <row r="9" spans="1:15" ht="90" x14ac:dyDescent="0.2">
      <c r="A9" s="98">
        <v>1</v>
      </c>
      <c r="B9" s="210" t="s">
        <v>891</v>
      </c>
      <c r="C9" s="196">
        <v>1</v>
      </c>
      <c r="D9" s="308" t="s">
        <v>933</v>
      </c>
      <c r="E9" s="196">
        <v>0</v>
      </c>
      <c r="F9" s="308">
        <v>0</v>
      </c>
      <c r="G9" s="210">
        <v>0</v>
      </c>
      <c r="H9" s="308">
        <v>0</v>
      </c>
      <c r="I9" s="308">
        <v>0</v>
      </c>
      <c r="J9" s="308">
        <v>0</v>
      </c>
      <c r="K9" s="308">
        <v>0</v>
      </c>
      <c r="L9" s="308">
        <v>0</v>
      </c>
      <c r="M9" s="308">
        <v>0</v>
      </c>
      <c r="N9" s="308">
        <v>0</v>
      </c>
      <c r="O9" s="308">
        <v>0</v>
      </c>
    </row>
    <row r="10" spans="1:15" x14ac:dyDescent="0.2">
      <c r="A10" s="98">
        <v>2</v>
      </c>
      <c r="B10" s="348" t="s">
        <v>890</v>
      </c>
      <c r="C10" s="8">
        <v>0</v>
      </c>
      <c r="D10" s="8">
        <v>0</v>
      </c>
      <c r="E10" s="8">
        <v>0</v>
      </c>
      <c r="F10" s="379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90" x14ac:dyDescent="0.2">
      <c r="A11" s="98">
        <v>3</v>
      </c>
      <c r="B11" s="463" t="s">
        <v>892</v>
      </c>
      <c r="C11" s="308">
        <v>1</v>
      </c>
      <c r="D11" s="308" t="s">
        <v>933</v>
      </c>
      <c r="E11" s="308">
        <v>283</v>
      </c>
      <c r="F11" s="623">
        <v>43814</v>
      </c>
      <c r="G11" s="308" t="s">
        <v>934</v>
      </c>
      <c r="H11" s="308">
        <v>319.36565999999999</v>
      </c>
      <c r="I11" s="308">
        <v>273.39699999999999</v>
      </c>
      <c r="J11" s="308">
        <v>188.82807</v>
      </c>
      <c r="K11" s="308">
        <v>188.82807</v>
      </c>
      <c r="L11" s="308">
        <v>0</v>
      </c>
      <c r="M11" s="308">
        <v>0</v>
      </c>
      <c r="N11" s="308">
        <v>0</v>
      </c>
      <c r="O11" s="308">
        <v>0</v>
      </c>
    </row>
    <row r="12" spans="1:15" ht="15" x14ac:dyDescent="0.2">
      <c r="A12" s="98">
        <v>4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</row>
    <row r="13" spans="1:15" ht="15" x14ac:dyDescent="0.2">
      <c r="A13" s="98">
        <v>5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</row>
    <row r="14" spans="1:15" x14ac:dyDescent="0.2">
      <c r="A14" s="100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2">
      <c r="A15" s="95" t="s">
        <v>18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x14ac:dyDescent="0.2">
      <c r="A16" s="10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x14ac:dyDescent="0.2">
      <c r="A17" s="10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9" spans="1:15" x14ac:dyDescent="0.2">
      <c r="A19" s="199"/>
      <c r="B19" s="199"/>
      <c r="C19" s="199"/>
      <c r="D19" s="199"/>
      <c r="L19" s="925" t="s">
        <v>13</v>
      </c>
      <c r="M19" s="925"/>
      <c r="N19" s="925"/>
      <c r="O19" s="925"/>
    </row>
    <row r="20" spans="1:15" x14ac:dyDescent="0.2">
      <c r="A20" s="199"/>
      <c r="B20" s="199"/>
      <c r="C20" s="199"/>
      <c r="D20" s="199"/>
      <c r="L20" s="925" t="s">
        <v>14</v>
      </c>
      <c r="M20" s="925"/>
      <c r="N20" s="925"/>
      <c r="O20" s="925"/>
    </row>
    <row r="21" spans="1:15" ht="12.75" customHeight="1" x14ac:dyDescent="0.2">
      <c r="A21" s="199"/>
      <c r="B21" s="199"/>
      <c r="C21" s="199"/>
      <c r="D21" s="199"/>
      <c r="K21" s="925" t="s">
        <v>1053</v>
      </c>
      <c r="L21" s="925"/>
      <c r="M21" s="925"/>
      <c r="N21" s="925"/>
      <c r="O21" s="925"/>
    </row>
    <row r="22" spans="1:15" x14ac:dyDescent="0.2">
      <c r="A22" s="199" t="s">
        <v>12</v>
      </c>
      <c r="C22" s="199"/>
      <c r="D22" s="199"/>
      <c r="L22" s="955" t="s">
        <v>86</v>
      </c>
      <c r="M22" s="955"/>
      <c r="N22" s="955"/>
      <c r="O22" s="204"/>
    </row>
  </sheetData>
  <mergeCells count="20">
    <mergeCell ref="L20:O20"/>
    <mergeCell ref="L22:N22"/>
    <mergeCell ref="G6:G7"/>
    <mergeCell ref="H6:I6"/>
    <mergeCell ref="J6:K6"/>
    <mergeCell ref="L6:M6"/>
    <mergeCell ref="N6:O6"/>
    <mergeCell ref="L19:O19"/>
    <mergeCell ref="K21:O21"/>
    <mergeCell ref="A1:N1"/>
    <mergeCell ref="A2:O2"/>
    <mergeCell ref="A6:A7"/>
    <mergeCell ref="B6:B7"/>
    <mergeCell ref="C6:C7"/>
    <mergeCell ref="D6:D7"/>
    <mergeCell ref="E6:E7"/>
    <mergeCell ref="A4:O4"/>
    <mergeCell ref="F6:F7"/>
    <mergeCell ref="L5:O5"/>
    <mergeCell ref="C5:F5"/>
  </mergeCells>
  <printOptions horizontalCentered="1" verticalCentered="1"/>
  <pageMargins left="0.70866141732283505" right="0.70866141732283505" top="0.23622047244094499" bottom="0" header="0.31496062992126" footer="0.31496062992126"/>
  <pageSetup paperSize="9" scale="86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Q25"/>
  <sheetViews>
    <sheetView view="pageBreakPreview" zoomScale="90" zoomScaleNormal="115" zoomScaleSheetLayoutView="90" workbookViewId="0">
      <selection activeCell="E27" sqref="E27"/>
    </sheetView>
  </sheetViews>
  <sheetFormatPr defaultRowHeight="12.75" x14ac:dyDescent="0.2"/>
  <cols>
    <col min="1" max="1" width="8.5703125" style="199" customWidth="1"/>
    <col min="2" max="2" width="16.42578125" style="199" customWidth="1"/>
    <col min="3" max="3" width="12" style="199" customWidth="1"/>
    <col min="4" max="4" width="15.140625" style="199" customWidth="1"/>
    <col min="5" max="5" width="8.7109375" style="199" customWidth="1"/>
    <col min="6" max="6" width="7.28515625" style="199" customWidth="1"/>
    <col min="7" max="7" width="7.42578125" style="199" customWidth="1"/>
    <col min="8" max="8" width="6.28515625" style="199" customWidth="1"/>
    <col min="9" max="9" width="6.5703125" style="199" customWidth="1"/>
    <col min="10" max="10" width="6.7109375" style="199" customWidth="1"/>
    <col min="11" max="11" width="7.140625" style="199" customWidth="1"/>
    <col min="12" max="12" width="8.140625" style="199" customWidth="1"/>
    <col min="13" max="13" width="9.28515625" style="199" customWidth="1"/>
    <col min="14" max="15" width="11.42578125" style="199" customWidth="1"/>
    <col min="16" max="16" width="11.28515625" style="199" customWidth="1"/>
    <col min="17" max="16384" width="9.140625" style="199"/>
  </cols>
  <sheetData>
    <row r="1" spans="1:17" x14ac:dyDescent="0.2">
      <c r="H1" s="955"/>
      <c r="I1" s="955"/>
      <c r="L1" s="202" t="s">
        <v>523</v>
      </c>
    </row>
    <row r="2" spans="1:17" x14ac:dyDescent="0.2">
      <c r="D2" s="955" t="s">
        <v>475</v>
      </c>
      <c r="E2" s="955"/>
      <c r="F2" s="955"/>
      <c r="G2" s="955"/>
      <c r="H2" s="201"/>
      <c r="I2" s="201"/>
      <c r="L2" s="202"/>
    </row>
    <row r="3" spans="1:17" s="203" customFormat="1" ht="15.75" x14ac:dyDescent="0.25">
      <c r="A3" s="991" t="s">
        <v>748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</row>
    <row r="4" spans="1:17" s="203" customFormat="1" ht="20.25" customHeight="1" x14ac:dyDescent="0.25">
      <c r="A4" s="991" t="s">
        <v>859</v>
      </c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</row>
    <row r="6" spans="1:17" x14ac:dyDescent="0.2">
      <c r="A6" s="204" t="s">
        <v>160</v>
      </c>
      <c r="B6" s="994" t="s">
        <v>1047</v>
      </c>
      <c r="C6" s="994"/>
      <c r="D6" s="994"/>
      <c r="E6" s="206"/>
      <c r="F6" s="206"/>
      <c r="G6" s="206"/>
      <c r="H6" s="206"/>
      <c r="I6" s="206"/>
      <c r="J6" s="206"/>
    </row>
    <row r="8" spans="1:17" s="207" customFormat="1" ht="15" customHeight="1" x14ac:dyDescent="0.2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830" t="s">
        <v>1049</v>
      </c>
      <c r="L8" s="830"/>
      <c r="M8" s="830"/>
      <c r="N8" s="830"/>
      <c r="O8" s="830"/>
      <c r="P8" s="830"/>
    </row>
    <row r="9" spans="1:17" s="207" customFormat="1" ht="20.25" customHeight="1" x14ac:dyDescent="0.2">
      <c r="A9" s="927" t="s">
        <v>2</v>
      </c>
      <c r="B9" s="927" t="s">
        <v>3</v>
      </c>
      <c r="C9" s="938" t="s">
        <v>267</v>
      </c>
      <c r="D9" s="938" t="s">
        <v>268</v>
      </c>
      <c r="E9" s="993" t="s">
        <v>269</v>
      </c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</row>
    <row r="10" spans="1:17" s="207" customFormat="1" ht="35.25" customHeight="1" x14ac:dyDescent="0.2">
      <c r="A10" s="992"/>
      <c r="B10" s="992"/>
      <c r="C10" s="939"/>
      <c r="D10" s="939"/>
      <c r="E10" s="295" t="s">
        <v>826</v>
      </c>
      <c r="F10" s="295" t="s">
        <v>270</v>
      </c>
      <c r="G10" s="295" t="s">
        <v>271</v>
      </c>
      <c r="H10" s="295" t="s">
        <v>272</v>
      </c>
      <c r="I10" s="295" t="s">
        <v>273</v>
      </c>
      <c r="J10" s="295" t="s">
        <v>274</v>
      </c>
      <c r="K10" s="295" t="s">
        <v>275</v>
      </c>
      <c r="L10" s="295" t="s">
        <v>276</v>
      </c>
      <c r="M10" s="295" t="s">
        <v>827</v>
      </c>
      <c r="N10" s="220" t="s">
        <v>828</v>
      </c>
      <c r="O10" s="220" t="s">
        <v>829</v>
      </c>
      <c r="P10" s="220" t="s">
        <v>830</v>
      </c>
    </row>
    <row r="11" spans="1:17" s="207" customFormat="1" ht="12.75" customHeight="1" x14ac:dyDescent="0.2">
      <c r="A11" s="210">
        <v>1</v>
      </c>
      <c r="B11" s="210">
        <v>2</v>
      </c>
      <c r="C11" s="210">
        <v>3</v>
      </c>
      <c r="D11" s="210">
        <v>4</v>
      </c>
      <c r="E11" s="210">
        <v>5</v>
      </c>
      <c r="F11" s="210">
        <v>6</v>
      </c>
      <c r="G11" s="210">
        <v>7</v>
      </c>
      <c r="H11" s="210">
        <v>8</v>
      </c>
      <c r="I11" s="210">
        <v>9</v>
      </c>
      <c r="J11" s="210">
        <v>10</v>
      </c>
      <c r="K11" s="210">
        <v>11</v>
      </c>
      <c r="L11" s="210">
        <v>12</v>
      </c>
      <c r="M11" s="210">
        <v>13</v>
      </c>
      <c r="N11" s="210">
        <v>14</v>
      </c>
      <c r="O11" s="210">
        <v>15</v>
      </c>
      <c r="P11" s="210">
        <v>16</v>
      </c>
    </row>
    <row r="12" spans="1:17" x14ac:dyDescent="0.2">
      <c r="A12" s="155">
        <v>1</v>
      </c>
      <c r="B12" s="447" t="s">
        <v>891</v>
      </c>
      <c r="C12" s="447">
        <v>62</v>
      </c>
      <c r="D12" s="447">
        <v>59</v>
      </c>
      <c r="E12" s="447">
        <v>59</v>
      </c>
      <c r="F12" s="447">
        <v>59</v>
      </c>
      <c r="G12" s="447">
        <v>59</v>
      </c>
      <c r="H12" s="447">
        <v>59</v>
      </c>
      <c r="I12" s="447">
        <v>59</v>
      </c>
      <c r="J12" s="447">
        <v>59</v>
      </c>
      <c r="K12" s="447">
        <v>59</v>
      </c>
      <c r="L12" s="447">
        <v>59</v>
      </c>
      <c r="M12" s="447">
        <v>59</v>
      </c>
      <c r="N12" s="155">
        <v>59</v>
      </c>
      <c r="O12" s="155">
        <v>59</v>
      </c>
      <c r="P12" s="155">
        <v>59</v>
      </c>
      <c r="Q12" s="487"/>
    </row>
    <row r="13" spans="1:17" x14ac:dyDescent="0.2">
      <c r="A13" s="155">
        <v>2</v>
      </c>
      <c r="B13" s="447" t="s">
        <v>890</v>
      </c>
      <c r="C13" s="488">
        <v>26</v>
      </c>
      <c r="D13" s="488">
        <v>26</v>
      </c>
      <c r="E13" s="488">
        <v>26</v>
      </c>
      <c r="F13" s="488">
        <v>26</v>
      </c>
      <c r="G13" s="488">
        <v>26</v>
      </c>
      <c r="H13" s="488">
        <v>26</v>
      </c>
      <c r="I13" s="488">
        <v>26</v>
      </c>
      <c r="J13" s="488">
        <v>26</v>
      </c>
      <c r="K13" s="488">
        <v>26</v>
      </c>
      <c r="L13" s="488">
        <v>26</v>
      </c>
      <c r="M13" s="488">
        <v>26</v>
      </c>
      <c r="N13" s="488">
        <v>26</v>
      </c>
      <c r="O13" s="488">
        <v>26</v>
      </c>
      <c r="P13" s="488">
        <v>26</v>
      </c>
    </row>
    <row r="14" spans="1:17" x14ac:dyDescent="0.2">
      <c r="A14" s="155">
        <v>3</v>
      </c>
      <c r="B14" s="155" t="s">
        <v>892</v>
      </c>
      <c r="C14" s="155">
        <v>280</v>
      </c>
      <c r="D14" s="155">
        <v>280</v>
      </c>
      <c r="E14" s="155">
        <v>280</v>
      </c>
      <c r="F14" s="155">
        <v>280</v>
      </c>
      <c r="G14" s="155">
        <v>280</v>
      </c>
      <c r="H14" s="155">
        <v>280</v>
      </c>
      <c r="I14" s="155">
        <v>280</v>
      </c>
      <c r="J14" s="155">
        <v>280</v>
      </c>
      <c r="K14" s="155">
        <v>280</v>
      </c>
      <c r="L14" s="155">
        <v>280</v>
      </c>
      <c r="M14" s="155">
        <v>280</v>
      </c>
      <c r="N14" s="155">
        <v>280</v>
      </c>
      <c r="O14" s="155">
        <v>280</v>
      </c>
      <c r="P14" s="155">
        <v>280</v>
      </c>
    </row>
    <row r="15" spans="1:17" s="148" customFormat="1" ht="12.75" customHeight="1" x14ac:dyDescent="0.2">
      <c r="A15" s="155">
        <v>4</v>
      </c>
      <c r="B15" s="153"/>
      <c r="C15" s="153"/>
      <c r="D15" s="153"/>
      <c r="E15" s="153"/>
      <c r="F15" s="153"/>
      <c r="G15" s="153"/>
      <c r="H15" s="151"/>
      <c r="I15" s="153"/>
      <c r="J15" s="151"/>
      <c r="K15" s="151"/>
      <c r="L15" s="151"/>
      <c r="M15" s="151"/>
      <c r="N15" s="151"/>
      <c r="O15" s="151"/>
      <c r="P15" s="151"/>
    </row>
    <row r="16" spans="1:17" s="148" customFormat="1" ht="12.75" customHeight="1" x14ac:dyDescent="0.2">
      <c r="A16" s="155">
        <v>5</v>
      </c>
      <c r="B16" s="213"/>
      <c r="C16" s="213"/>
      <c r="D16" s="213"/>
      <c r="E16" s="213"/>
      <c r="F16" s="213"/>
      <c r="G16" s="213"/>
      <c r="H16" s="213"/>
      <c r="I16" s="213"/>
      <c r="J16" s="151"/>
      <c r="K16" s="151"/>
      <c r="L16" s="151"/>
      <c r="M16" s="151"/>
      <c r="N16" s="151"/>
      <c r="O16" s="151"/>
      <c r="P16" s="151"/>
    </row>
    <row r="17" spans="1:16" x14ac:dyDescent="0.2">
      <c r="A17" s="176" t="s">
        <v>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">
      <c r="A18" s="153" t="s">
        <v>18</v>
      </c>
      <c r="B18" s="153"/>
      <c r="C18" s="176">
        <f>SUM(C12:C17)</f>
        <v>368</v>
      </c>
      <c r="D18" s="176">
        <f t="shared" ref="D18:P18" si="0">SUM(D12:D17)</f>
        <v>365</v>
      </c>
      <c r="E18" s="176">
        <f t="shared" si="0"/>
        <v>365</v>
      </c>
      <c r="F18" s="176">
        <f t="shared" si="0"/>
        <v>365</v>
      </c>
      <c r="G18" s="176">
        <f t="shared" si="0"/>
        <v>365</v>
      </c>
      <c r="H18" s="176">
        <f t="shared" si="0"/>
        <v>365</v>
      </c>
      <c r="I18" s="176">
        <f t="shared" si="0"/>
        <v>365</v>
      </c>
      <c r="J18" s="176">
        <f t="shared" si="0"/>
        <v>365</v>
      </c>
      <c r="K18" s="176">
        <f t="shared" si="0"/>
        <v>365</v>
      </c>
      <c r="L18" s="176">
        <f t="shared" si="0"/>
        <v>365</v>
      </c>
      <c r="M18" s="176">
        <f t="shared" si="0"/>
        <v>365</v>
      </c>
      <c r="N18" s="176">
        <f t="shared" si="0"/>
        <v>365</v>
      </c>
      <c r="O18" s="176">
        <f t="shared" si="0"/>
        <v>365</v>
      </c>
      <c r="P18" s="176">
        <f t="shared" si="0"/>
        <v>365</v>
      </c>
    </row>
    <row r="22" spans="1:16" x14ac:dyDescent="0.2">
      <c r="H22" s="925" t="s">
        <v>13</v>
      </c>
      <c r="I22" s="925"/>
      <c r="J22" s="925"/>
      <c r="K22" s="925"/>
      <c r="L22" s="925"/>
      <c r="M22" s="925"/>
    </row>
    <row r="23" spans="1:16" x14ac:dyDescent="0.2">
      <c r="H23" s="925" t="s">
        <v>14</v>
      </c>
      <c r="I23" s="925"/>
      <c r="J23" s="925"/>
      <c r="K23" s="925"/>
      <c r="L23" s="925"/>
      <c r="M23" s="925"/>
    </row>
    <row r="24" spans="1:16" ht="12.75" customHeight="1" x14ac:dyDescent="0.2">
      <c r="H24" s="925" t="s">
        <v>1053</v>
      </c>
      <c r="I24" s="925"/>
      <c r="J24" s="925"/>
      <c r="K24" s="925"/>
      <c r="L24" s="925"/>
      <c r="M24" s="925"/>
      <c r="N24" s="925"/>
    </row>
    <row r="25" spans="1:16" x14ac:dyDescent="0.2">
      <c r="A25" s="199" t="s">
        <v>12</v>
      </c>
      <c r="H25" s="955" t="s">
        <v>86</v>
      </c>
      <c r="I25" s="955"/>
      <c r="J25" s="955"/>
      <c r="K25" s="955"/>
    </row>
  </sheetData>
  <mergeCells count="15">
    <mergeCell ref="H23:M23"/>
    <mergeCell ref="H25:K25"/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  <mergeCell ref="H22:M22"/>
    <mergeCell ref="H24:N24"/>
    <mergeCell ref="B6:D6"/>
  </mergeCells>
  <printOptions horizontalCentered="1" verticalCentered="1"/>
  <pageMargins left="0.70866141732283505" right="0.70866141732283505" top="0.23622047244094499" bottom="0" header="0.31496062992126" footer="0.31496062992126"/>
  <pageSetup paperSize="9" scale="86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P29"/>
  <sheetViews>
    <sheetView view="pageBreakPreview" topLeftCell="A4" zoomScale="90" zoomScaleNormal="115" zoomScaleSheetLayoutView="90" workbookViewId="0">
      <selection activeCell="E27" sqref="E27"/>
    </sheetView>
  </sheetViews>
  <sheetFormatPr defaultRowHeight="12.75" x14ac:dyDescent="0.2"/>
  <cols>
    <col min="1" max="1" width="8.5703125" style="199" customWidth="1"/>
    <col min="2" max="2" width="17.85546875" style="199" customWidth="1"/>
    <col min="3" max="3" width="11.140625" style="199" customWidth="1"/>
    <col min="4" max="5" width="9.140625" style="199" customWidth="1"/>
    <col min="6" max="6" width="7.85546875" style="199" customWidth="1"/>
    <col min="7" max="7" width="8.42578125" style="199" customWidth="1"/>
    <col min="8" max="8" width="9.28515625" style="199" customWidth="1"/>
    <col min="9" max="9" width="10.28515625" style="199" customWidth="1"/>
    <col min="10" max="10" width="9.140625" style="199" customWidth="1"/>
    <col min="11" max="11" width="10.140625" style="199" customWidth="1"/>
    <col min="12" max="12" width="11" style="199" customWidth="1"/>
    <col min="13" max="16384" width="9.140625" style="199"/>
  </cols>
  <sheetData>
    <row r="1" spans="1:15" x14ac:dyDescent="0.2">
      <c r="G1" s="955"/>
      <c r="H1" s="955"/>
      <c r="K1" s="995" t="s">
        <v>542</v>
      </c>
      <c r="L1" s="995"/>
    </row>
    <row r="2" spans="1:15" x14ac:dyDescent="0.2">
      <c r="C2" s="955" t="s">
        <v>629</v>
      </c>
      <c r="D2" s="955"/>
      <c r="E2" s="955"/>
      <c r="F2" s="955"/>
      <c r="G2" s="955"/>
      <c r="H2" s="955"/>
      <c r="I2" s="955"/>
      <c r="K2" s="202"/>
    </row>
    <row r="3" spans="1:15" s="203" customFormat="1" ht="15.75" x14ac:dyDescent="0.25">
      <c r="A3" s="991" t="s">
        <v>748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</row>
    <row r="4" spans="1:15" s="203" customFormat="1" ht="20.25" customHeight="1" x14ac:dyDescent="0.25">
      <c r="A4" s="991" t="s">
        <v>820</v>
      </c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</row>
    <row r="6" spans="1:15" x14ac:dyDescent="0.2">
      <c r="A6" s="204" t="s">
        <v>160</v>
      </c>
      <c r="B6" s="994" t="s">
        <v>1047</v>
      </c>
      <c r="C6" s="994"/>
      <c r="D6" s="994"/>
      <c r="E6" s="994"/>
      <c r="F6" s="206"/>
      <c r="G6" s="206"/>
      <c r="H6" s="206"/>
      <c r="I6" s="206"/>
    </row>
    <row r="7" spans="1:15" x14ac:dyDescent="0.2">
      <c r="A7" s="204"/>
      <c r="B7" s="206"/>
      <c r="C7" s="206"/>
      <c r="D7" s="206"/>
      <c r="E7" s="206"/>
      <c r="F7" s="206"/>
      <c r="G7" s="206"/>
      <c r="H7" s="206"/>
      <c r="I7" s="206"/>
    </row>
    <row r="8" spans="1:15" x14ac:dyDescent="0.2">
      <c r="A8" s="204"/>
      <c r="B8" s="206"/>
      <c r="C8" s="206"/>
      <c r="D8" s="206"/>
      <c r="E8" s="206"/>
      <c r="F8" s="206"/>
      <c r="G8" s="206"/>
      <c r="H8" s="206"/>
      <c r="I8" s="206"/>
    </row>
    <row r="9" spans="1:15" x14ac:dyDescent="0.2">
      <c r="A9" s="997" t="s">
        <v>707</v>
      </c>
      <c r="B9" s="997"/>
      <c r="C9" s="997"/>
      <c r="D9" s="997"/>
      <c r="E9" s="997"/>
      <c r="F9" s="211"/>
      <c r="G9" s="206"/>
      <c r="H9" s="206"/>
      <c r="I9" s="206"/>
    </row>
    <row r="10" spans="1:15" x14ac:dyDescent="0.2">
      <c r="A10" s="997" t="s">
        <v>708</v>
      </c>
      <c r="B10" s="997"/>
      <c r="C10" s="997"/>
      <c r="D10" s="997"/>
      <c r="E10" s="997"/>
      <c r="F10" s="211"/>
      <c r="G10" s="206"/>
      <c r="H10" s="206"/>
      <c r="I10" s="206"/>
    </row>
    <row r="12" spans="1:15" s="207" customFormat="1" ht="15" customHeight="1" x14ac:dyDescent="0.2">
      <c r="A12" s="199"/>
      <c r="B12" s="199"/>
      <c r="C12" s="199"/>
      <c r="D12" s="199"/>
      <c r="E12" s="199"/>
      <c r="F12" s="199"/>
      <c r="G12" s="199"/>
      <c r="H12" s="199"/>
      <c r="I12" s="199"/>
      <c r="J12" s="830" t="s">
        <v>1049</v>
      </c>
      <c r="K12" s="830"/>
      <c r="L12" s="830"/>
      <c r="M12" s="830"/>
      <c r="N12" s="830"/>
      <c r="O12" s="830"/>
    </row>
    <row r="13" spans="1:15" s="207" customFormat="1" ht="20.25" customHeight="1" x14ac:dyDescent="0.2">
      <c r="A13" s="927" t="s">
        <v>76</v>
      </c>
      <c r="B13" s="927" t="s">
        <v>3</v>
      </c>
      <c r="C13" s="938" t="s">
        <v>267</v>
      </c>
      <c r="D13" s="996" t="s">
        <v>654</v>
      </c>
      <c r="E13" s="996"/>
      <c r="F13" s="996"/>
      <c r="G13" s="996"/>
      <c r="H13" s="996"/>
      <c r="I13" s="996"/>
      <c r="J13" s="996"/>
      <c r="K13" s="996"/>
      <c r="L13" s="996"/>
      <c r="M13" s="996"/>
      <c r="N13" s="996"/>
      <c r="O13" s="996"/>
    </row>
    <row r="14" spans="1:15" s="207" customFormat="1" ht="35.25" customHeight="1" x14ac:dyDescent="0.2">
      <c r="A14" s="992"/>
      <c r="B14" s="992"/>
      <c r="C14" s="939"/>
      <c r="D14" s="295" t="s">
        <v>826</v>
      </c>
      <c r="E14" s="295" t="s">
        <v>270</v>
      </c>
      <c r="F14" s="295" t="s">
        <v>271</v>
      </c>
      <c r="G14" s="295" t="s">
        <v>272</v>
      </c>
      <c r="H14" s="295" t="s">
        <v>273</v>
      </c>
      <c r="I14" s="295" t="s">
        <v>274</v>
      </c>
      <c r="J14" s="295" t="s">
        <v>275</v>
      </c>
      <c r="K14" s="295" t="s">
        <v>276</v>
      </c>
      <c r="L14" s="295" t="s">
        <v>827</v>
      </c>
      <c r="M14" s="220" t="s">
        <v>828</v>
      </c>
      <c r="N14" s="220" t="s">
        <v>829</v>
      </c>
      <c r="O14" s="220" t="s">
        <v>830</v>
      </c>
    </row>
    <row r="15" spans="1:15" s="207" customFormat="1" ht="12.75" customHeight="1" x14ac:dyDescent="0.2">
      <c r="A15" s="210">
        <v>1</v>
      </c>
      <c r="B15" s="210">
        <v>2</v>
      </c>
      <c r="C15" s="210">
        <v>3</v>
      </c>
      <c r="D15" s="210">
        <v>4</v>
      </c>
      <c r="E15" s="210">
        <v>5</v>
      </c>
      <c r="F15" s="210">
        <v>6</v>
      </c>
      <c r="G15" s="210">
        <v>7</v>
      </c>
      <c r="H15" s="210">
        <v>8</v>
      </c>
      <c r="I15" s="210">
        <v>9</v>
      </c>
      <c r="J15" s="210">
        <v>10</v>
      </c>
      <c r="K15" s="210">
        <v>11</v>
      </c>
      <c r="L15" s="210">
        <v>12</v>
      </c>
      <c r="M15" s="153"/>
      <c r="N15" s="153"/>
      <c r="O15" s="153"/>
    </row>
    <row r="16" spans="1:15" x14ac:dyDescent="0.2">
      <c r="A16" s="155">
        <v>1</v>
      </c>
      <c r="B16" s="447" t="s">
        <v>891</v>
      </c>
      <c r="C16" s="447">
        <v>62</v>
      </c>
      <c r="D16" s="447">
        <v>62</v>
      </c>
      <c r="E16" s="447">
        <v>62</v>
      </c>
      <c r="F16" s="447">
        <v>62</v>
      </c>
      <c r="G16" s="447">
        <v>62</v>
      </c>
      <c r="H16" s="447">
        <v>62</v>
      </c>
      <c r="I16" s="447">
        <v>62</v>
      </c>
      <c r="J16" s="447">
        <v>62</v>
      </c>
      <c r="K16" s="447">
        <v>62</v>
      </c>
      <c r="L16" s="447">
        <v>62</v>
      </c>
      <c r="M16" s="447">
        <v>62</v>
      </c>
      <c r="N16" s="447">
        <v>62</v>
      </c>
      <c r="O16" s="447">
        <v>62</v>
      </c>
    </row>
    <row r="17" spans="1:16" x14ac:dyDescent="0.2">
      <c r="A17" s="155">
        <v>2</v>
      </c>
      <c r="B17" s="155" t="s">
        <v>890</v>
      </c>
      <c r="C17" s="447">
        <v>26</v>
      </c>
      <c r="D17" s="447">
        <v>26</v>
      </c>
      <c r="E17" s="447">
        <v>26</v>
      </c>
      <c r="F17" s="447">
        <v>26</v>
      </c>
      <c r="G17" s="447">
        <v>26</v>
      </c>
      <c r="H17" s="447">
        <v>26</v>
      </c>
      <c r="I17" s="447">
        <v>26</v>
      </c>
      <c r="J17" s="447">
        <v>26</v>
      </c>
      <c r="K17" s="447">
        <v>26</v>
      </c>
      <c r="L17" s="447">
        <v>26</v>
      </c>
      <c r="M17" s="447">
        <v>26</v>
      </c>
      <c r="N17" s="447">
        <v>26</v>
      </c>
      <c r="O17" s="447">
        <v>26</v>
      </c>
      <c r="P17" s="489"/>
    </row>
    <row r="18" spans="1:16" x14ac:dyDescent="0.2">
      <c r="A18" s="155">
        <v>3</v>
      </c>
      <c r="B18" s="155" t="s">
        <v>892</v>
      </c>
      <c r="C18" s="155">
        <v>280</v>
      </c>
      <c r="D18" s="155">
        <v>249</v>
      </c>
      <c r="E18" s="155">
        <v>0</v>
      </c>
      <c r="F18" s="155">
        <v>257</v>
      </c>
      <c r="G18" s="155">
        <v>261</v>
      </c>
      <c r="H18" s="155">
        <v>256</v>
      </c>
      <c r="I18" s="155">
        <v>246</v>
      </c>
      <c r="J18" s="155">
        <v>211</v>
      </c>
      <c r="K18" s="155">
        <v>251</v>
      </c>
      <c r="L18" s="155">
        <v>241</v>
      </c>
      <c r="M18" s="415">
        <v>251</v>
      </c>
      <c r="N18" s="415">
        <v>249</v>
      </c>
      <c r="O18" s="415">
        <v>279</v>
      </c>
      <c r="P18" s="353"/>
    </row>
    <row r="19" spans="1:16" s="148" customFormat="1" ht="12.75" customHeight="1" x14ac:dyDescent="0.2">
      <c r="A19" s="155">
        <v>4</v>
      </c>
      <c r="B19" s="153"/>
      <c r="C19" s="153"/>
      <c r="D19" s="153"/>
      <c r="E19" s="153"/>
      <c r="F19" s="153"/>
      <c r="G19" s="151"/>
      <c r="H19" s="153"/>
      <c r="I19" s="151"/>
      <c r="J19" s="151"/>
      <c r="K19" s="151"/>
      <c r="L19" s="151"/>
      <c r="M19" s="267"/>
      <c r="N19" s="267"/>
      <c r="O19" s="267"/>
    </row>
    <row r="20" spans="1:16" s="148" customFormat="1" ht="12.75" customHeight="1" x14ac:dyDescent="0.2">
      <c r="A20" s="155">
        <v>5</v>
      </c>
      <c r="B20" s="213"/>
      <c r="C20" s="213"/>
      <c r="D20" s="213"/>
      <c r="E20" s="213"/>
      <c r="F20" s="213"/>
      <c r="G20" s="213"/>
      <c r="H20" s="213"/>
      <c r="I20" s="151"/>
      <c r="J20" s="151"/>
      <c r="K20" s="151"/>
      <c r="L20" s="151"/>
      <c r="M20" s="151"/>
      <c r="N20" s="151"/>
      <c r="O20" s="151"/>
    </row>
    <row r="21" spans="1:16" x14ac:dyDescent="0.2">
      <c r="A21" s="176" t="s">
        <v>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6" x14ac:dyDescent="0.2">
      <c r="A22" s="153" t="s">
        <v>18</v>
      </c>
      <c r="B22" s="153"/>
      <c r="C22" s="176">
        <f>SUM(C16:C21)</f>
        <v>368</v>
      </c>
      <c r="D22" s="176">
        <f t="shared" ref="D22:O22" si="0">SUM(D16:D21)</f>
        <v>337</v>
      </c>
      <c r="E22" s="176">
        <f t="shared" si="0"/>
        <v>88</v>
      </c>
      <c r="F22" s="176">
        <f t="shared" si="0"/>
        <v>345</v>
      </c>
      <c r="G22" s="176">
        <f t="shared" si="0"/>
        <v>349</v>
      </c>
      <c r="H22" s="176">
        <f t="shared" si="0"/>
        <v>344</v>
      </c>
      <c r="I22" s="176">
        <f t="shared" si="0"/>
        <v>334</v>
      </c>
      <c r="J22" s="176">
        <f t="shared" si="0"/>
        <v>299</v>
      </c>
      <c r="K22" s="176">
        <f t="shared" si="0"/>
        <v>339</v>
      </c>
      <c r="L22" s="176">
        <f t="shared" si="0"/>
        <v>329</v>
      </c>
      <c r="M22" s="176">
        <f t="shared" si="0"/>
        <v>339</v>
      </c>
      <c r="N22" s="176">
        <f t="shared" si="0"/>
        <v>337</v>
      </c>
      <c r="O22" s="176">
        <f t="shared" si="0"/>
        <v>367</v>
      </c>
    </row>
    <row r="26" spans="1:16" x14ac:dyDescent="0.2">
      <c r="G26" s="925" t="s">
        <v>13</v>
      </c>
      <c r="H26" s="925"/>
      <c r="I26" s="925"/>
      <c r="J26" s="925"/>
      <c r="K26" s="925"/>
      <c r="L26" s="925"/>
    </row>
    <row r="27" spans="1:16" x14ac:dyDescent="0.2">
      <c r="G27" s="925" t="s">
        <v>14</v>
      </c>
      <c r="H27" s="925"/>
      <c r="I27" s="925"/>
      <c r="J27" s="925"/>
      <c r="K27" s="925"/>
      <c r="L27" s="925"/>
    </row>
    <row r="28" spans="1:16" x14ac:dyDescent="0.2">
      <c r="G28" s="925" t="s">
        <v>1053</v>
      </c>
      <c r="H28" s="925"/>
      <c r="I28" s="925"/>
      <c r="J28" s="925"/>
      <c r="K28" s="925"/>
      <c r="L28" s="925"/>
    </row>
    <row r="29" spans="1:16" x14ac:dyDescent="0.2">
      <c r="A29" s="199" t="s">
        <v>12</v>
      </c>
      <c r="G29" s="955" t="s">
        <v>86</v>
      </c>
      <c r="H29" s="955"/>
      <c r="I29" s="955"/>
      <c r="J29" s="955"/>
    </row>
  </sheetData>
  <mergeCells count="17">
    <mergeCell ref="G28:L28"/>
    <mergeCell ref="G29:J29"/>
    <mergeCell ref="G26:L26"/>
    <mergeCell ref="A9:E9"/>
    <mergeCell ref="A10:E10"/>
    <mergeCell ref="G27:L27"/>
    <mergeCell ref="K1:L1"/>
    <mergeCell ref="G1:H1"/>
    <mergeCell ref="A3:L3"/>
    <mergeCell ref="A4:L4"/>
    <mergeCell ref="A13:A14"/>
    <mergeCell ref="B13:B14"/>
    <mergeCell ref="C13:C14"/>
    <mergeCell ref="C2:I2"/>
    <mergeCell ref="D13:O13"/>
    <mergeCell ref="J12:O12"/>
    <mergeCell ref="B6:E6"/>
  </mergeCells>
  <printOptions horizontalCentered="1" verticalCentered="1"/>
  <pageMargins left="0.70866141732283505" right="0.70866141732283505" top="0.23622047244094499" bottom="0" header="0.31496062992126" footer="0.31496062992126"/>
  <pageSetup paperSize="9" scale="8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P27"/>
  <sheetViews>
    <sheetView view="pageBreakPreview" zoomScale="80" zoomScaleNormal="80" zoomScaleSheetLayoutView="80" workbookViewId="0">
      <selection activeCell="E27" sqref="E27"/>
    </sheetView>
  </sheetViews>
  <sheetFormatPr defaultRowHeight="12.75" x14ac:dyDescent="0.2"/>
  <cols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 x14ac:dyDescent="0.35">
      <c r="C1" s="825" t="s">
        <v>0</v>
      </c>
      <c r="D1" s="825"/>
      <c r="E1" s="825"/>
      <c r="F1" s="825"/>
      <c r="G1" s="825"/>
      <c r="H1" s="825"/>
      <c r="I1" s="825"/>
      <c r="J1" s="224"/>
      <c r="K1" s="224"/>
      <c r="L1" s="986" t="s">
        <v>525</v>
      </c>
      <c r="M1" s="986"/>
      <c r="N1" s="224"/>
      <c r="O1" s="224"/>
      <c r="P1" s="224"/>
    </row>
    <row r="2" spans="1:16" ht="21" x14ac:dyDescent="0.35">
      <c r="B2" s="826" t="s">
        <v>744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225"/>
      <c r="N2" s="225"/>
      <c r="O2" s="225"/>
      <c r="P2" s="225"/>
    </row>
    <row r="3" spans="1:16" ht="21" x14ac:dyDescent="0.35"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225"/>
      <c r="O3" s="225"/>
      <c r="P3" s="225"/>
    </row>
    <row r="4" spans="1:16" ht="20.25" customHeight="1" x14ac:dyDescent="0.2">
      <c r="A4" s="1014" t="s">
        <v>524</v>
      </c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</row>
    <row r="5" spans="1:16" ht="20.25" customHeight="1" x14ac:dyDescent="0.2">
      <c r="A5" s="848" t="s">
        <v>1061</v>
      </c>
      <c r="B5" s="848"/>
      <c r="C5" s="848"/>
      <c r="D5" s="848"/>
      <c r="E5" s="848"/>
      <c r="F5" s="848"/>
      <c r="G5" s="848"/>
      <c r="H5" s="828" t="s">
        <v>1049</v>
      </c>
      <c r="I5" s="828"/>
      <c r="J5" s="828"/>
      <c r="K5" s="828"/>
      <c r="L5" s="828"/>
      <c r="M5" s="828"/>
      <c r="N5" s="107"/>
    </row>
    <row r="6" spans="1:16" ht="15" customHeight="1" x14ac:dyDescent="0.2">
      <c r="A6" s="922" t="s">
        <v>76</v>
      </c>
      <c r="B6" s="922" t="s">
        <v>288</v>
      </c>
      <c r="C6" s="999" t="s">
        <v>418</v>
      </c>
      <c r="D6" s="1000"/>
      <c r="E6" s="1000"/>
      <c r="F6" s="1000"/>
      <c r="G6" s="1001"/>
      <c r="H6" s="921" t="s">
        <v>415</v>
      </c>
      <c r="I6" s="921"/>
      <c r="J6" s="921"/>
      <c r="K6" s="921"/>
      <c r="L6" s="921"/>
      <c r="M6" s="922" t="s">
        <v>289</v>
      </c>
    </row>
    <row r="7" spans="1:16" ht="12.75" customHeight="1" x14ac:dyDescent="0.2">
      <c r="A7" s="923"/>
      <c r="B7" s="923"/>
      <c r="C7" s="1002"/>
      <c r="D7" s="1003"/>
      <c r="E7" s="1003"/>
      <c r="F7" s="1003"/>
      <c r="G7" s="1004"/>
      <c r="H7" s="921"/>
      <c r="I7" s="921"/>
      <c r="J7" s="921"/>
      <c r="K7" s="921"/>
      <c r="L7" s="921"/>
      <c r="M7" s="923"/>
    </row>
    <row r="8" spans="1:16" ht="5.25" customHeight="1" x14ac:dyDescent="0.2">
      <c r="A8" s="923"/>
      <c r="B8" s="923"/>
      <c r="C8" s="1002"/>
      <c r="D8" s="1003"/>
      <c r="E8" s="1003"/>
      <c r="F8" s="1003"/>
      <c r="G8" s="1004"/>
      <c r="H8" s="921"/>
      <c r="I8" s="921"/>
      <c r="J8" s="921"/>
      <c r="K8" s="921"/>
      <c r="L8" s="921"/>
      <c r="M8" s="923"/>
    </row>
    <row r="9" spans="1:16" ht="68.25" customHeight="1" x14ac:dyDescent="0.2">
      <c r="A9" s="924"/>
      <c r="B9" s="924"/>
      <c r="C9" s="230" t="s">
        <v>290</v>
      </c>
      <c r="D9" s="230" t="s">
        <v>291</v>
      </c>
      <c r="E9" s="230" t="s">
        <v>292</v>
      </c>
      <c r="F9" s="230" t="s">
        <v>293</v>
      </c>
      <c r="G9" s="256" t="s">
        <v>294</v>
      </c>
      <c r="H9" s="255" t="s">
        <v>414</v>
      </c>
      <c r="I9" s="255" t="s">
        <v>419</v>
      </c>
      <c r="J9" s="255" t="s">
        <v>416</v>
      </c>
      <c r="K9" s="255" t="s">
        <v>417</v>
      </c>
      <c r="L9" s="255" t="s">
        <v>49</v>
      </c>
      <c r="M9" s="924"/>
    </row>
    <row r="10" spans="1:16" ht="15" x14ac:dyDescent="0.25">
      <c r="A10" s="231">
        <v>1</v>
      </c>
      <c r="B10" s="231">
        <v>2</v>
      </c>
      <c r="C10" s="231">
        <v>3</v>
      </c>
      <c r="D10" s="231">
        <v>4</v>
      </c>
      <c r="E10" s="231">
        <v>5</v>
      </c>
      <c r="F10" s="231">
        <v>6</v>
      </c>
      <c r="G10" s="231">
        <v>7</v>
      </c>
      <c r="H10" s="231">
        <v>8</v>
      </c>
      <c r="I10" s="231">
        <v>9</v>
      </c>
      <c r="J10" s="231">
        <v>10</v>
      </c>
      <c r="K10" s="231">
        <v>11</v>
      </c>
      <c r="L10" s="231">
        <v>12</v>
      </c>
      <c r="M10" s="231">
        <v>13</v>
      </c>
    </row>
    <row r="11" spans="1:16" ht="15" x14ac:dyDescent="0.25">
      <c r="A11" s="290">
        <v>1</v>
      </c>
      <c r="B11" s="231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</row>
    <row r="12" spans="1:16" ht="15" x14ac:dyDescent="0.25">
      <c r="A12" s="290">
        <v>2</v>
      </c>
      <c r="B12" s="231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</row>
    <row r="13" spans="1:16" ht="15" x14ac:dyDescent="0.25">
      <c r="A13" s="290">
        <v>3</v>
      </c>
      <c r="B13" s="231"/>
      <c r="C13" s="289"/>
      <c r="D13" s="289"/>
      <c r="E13" s="289"/>
      <c r="F13" s="1005" t="s">
        <v>893</v>
      </c>
      <c r="G13" s="1006"/>
      <c r="H13" s="1006"/>
      <c r="I13" s="1007"/>
      <c r="J13" s="289"/>
      <c r="K13" s="289"/>
      <c r="L13" s="289"/>
      <c r="M13" s="289"/>
    </row>
    <row r="14" spans="1:16" ht="15" x14ac:dyDescent="0.25">
      <c r="A14" s="290">
        <v>4</v>
      </c>
      <c r="B14" s="231"/>
      <c r="C14" s="289"/>
      <c r="D14" s="289"/>
      <c r="E14" s="289"/>
      <c r="F14" s="1008"/>
      <c r="G14" s="1009"/>
      <c r="H14" s="1009"/>
      <c r="I14" s="1010"/>
      <c r="J14" s="289"/>
      <c r="K14" s="289"/>
      <c r="L14" s="289"/>
      <c r="M14" s="289"/>
    </row>
    <row r="15" spans="1:16" ht="15" x14ac:dyDescent="0.25">
      <c r="A15" s="290">
        <v>5</v>
      </c>
      <c r="B15" s="231"/>
      <c r="C15" s="289"/>
      <c r="D15" s="289"/>
      <c r="E15" s="289"/>
      <c r="F15" s="1008"/>
      <c r="G15" s="1009"/>
      <c r="H15" s="1009"/>
      <c r="I15" s="1010"/>
      <c r="J15" s="289"/>
      <c r="K15" s="289"/>
      <c r="L15" s="289"/>
      <c r="M15" s="289"/>
    </row>
    <row r="16" spans="1:16" ht="15" x14ac:dyDescent="0.25">
      <c r="A16" s="290">
        <v>6</v>
      </c>
      <c r="B16" s="231"/>
      <c r="C16" s="289"/>
      <c r="D16" s="289"/>
      <c r="E16" s="289"/>
      <c r="F16" s="1011"/>
      <c r="G16" s="1012"/>
      <c r="H16" s="1012"/>
      <c r="I16" s="1013"/>
      <c r="J16" s="289"/>
      <c r="K16" s="289"/>
      <c r="L16" s="289"/>
      <c r="M16" s="289"/>
    </row>
    <row r="17" spans="1:13" ht="15" x14ac:dyDescent="0.25">
      <c r="A17" s="290">
        <v>7</v>
      </c>
      <c r="B17" s="231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</row>
    <row r="18" spans="1:13" ht="15" x14ac:dyDescent="0.25">
      <c r="A18" s="290">
        <v>8</v>
      </c>
      <c r="B18" s="231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</row>
    <row r="19" spans="1:13" x14ac:dyDescent="0.2">
      <c r="A19" s="19" t="s">
        <v>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">
      <c r="A20" s="31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6.5" customHeight="1" x14ac:dyDescent="0.2">
      <c r="B21" s="233"/>
      <c r="C21" s="998"/>
      <c r="D21" s="998"/>
      <c r="E21" s="998"/>
      <c r="F21" s="998"/>
    </row>
    <row r="22" spans="1:13" ht="16.5" customHeight="1" x14ac:dyDescent="0.2">
      <c r="B22" s="233"/>
      <c r="C22" s="620"/>
      <c r="D22" s="620"/>
      <c r="E22" s="620"/>
      <c r="F22" s="620"/>
    </row>
    <row r="24" spans="1:13" x14ac:dyDescent="0.2">
      <c r="A24" s="199"/>
      <c r="B24" s="199"/>
      <c r="C24" s="199"/>
      <c r="D24" s="199"/>
      <c r="I24" s="925" t="s">
        <v>13</v>
      </c>
      <c r="J24" s="925"/>
      <c r="K24" s="200"/>
      <c r="L24" s="200"/>
    </row>
    <row r="25" spans="1:13" ht="15" customHeight="1" x14ac:dyDescent="0.2">
      <c r="A25" s="199"/>
      <c r="B25" s="199"/>
      <c r="C25" s="199"/>
      <c r="D25" s="199"/>
      <c r="G25" s="925" t="s">
        <v>14</v>
      </c>
      <c r="H25" s="925"/>
      <c r="I25" s="925"/>
      <c r="J25" s="925"/>
      <c r="K25" s="925"/>
      <c r="L25" s="925"/>
      <c r="M25" s="925"/>
    </row>
    <row r="26" spans="1:13" ht="15" customHeight="1" x14ac:dyDescent="0.2">
      <c r="A26" s="199"/>
      <c r="B26" s="199"/>
      <c r="C26" s="199"/>
      <c r="D26" s="199"/>
      <c r="G26" s="925" t="s">
        <v>1053</v>
      </c>
      <c r="H26" s="925"/>
      <c r="I26" s="925"/>
      <c r="J26" s="925"/>
      <c r="K26" s="925"/>
      <c r="L26" s="925"/>
      <c r="M26" s="925"/>
    </row>
    <row r="27" spans="1:13" x14ac:dyDescent="0.2">
      <c r="A27" s="199" t="s">
        <v>12</v>
      </c>
      <c r="C27" s="199"/>
      <c r="D27" s="199"/>
      <c r="G27" s="955" t="s">
        <v>86</v>
      </c>
      <c r="H27" s="955"/>
      <c r="I27" s="201"/>
      <c r="J27" s="201"/>
      <c r="K27" s="201"/>
      <c r="L27" s="201"/>
    </row>
  </sheetData>
  <mergeCells count="17">
    <mergeCell ref="B2:L2"/>
    <mergeCell ref="L1:M1"/>
    <mergeCell ref="C1:I1"/>
    <mergeCell ref="A4:M4"/>
    <mergeCell ref="G27:H27"/>
    <mergeCell ref="C21:F21"/>
    <mergeCell ref="I24:J24"/>
    <mergeCell ref="H6:L8"/>
    <mergeCell ref="H5:M5"/>
    <mergeCell ref="A5:G5"/>
    <mergeCell ref="G25:M25"/>
    <mergeCell ref="G26:M26"/>
    <mergeCell ref="M6:M9"/>
    <mergeCell ref="A6:A9"/>
    <mergeCell ref="B6:B9"/>
    <mergeCell ref="C6:G8"/>
    <mergeCell ref="F13:I16"/>
  </mergeCells>
  <printOptions horizontalCentered="1" verticalCentered="1"/>
  <pageMargins left="0.70866141732283505" right="0.70866141732283505" top="0.23622047244094499" bottom="0" header="0.31496062992126" footer="0.31496062992126"/>
  <pageSetup paperSize="9" scale="80" orientation="landscape" r:id="rId1"/>
  <colBreaks count="1" manualBreakCount="1">
    <brk id="13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L46"/>
  <sheetViews>
    <sheetView view="pageBreakPreview" zoomScale="63" zoomScaleSheetLayoutView="63" workbookViewId="0">
      <selection activeCell="P28" sqref="P28"/>
    </sheetView>
  </sheetViews>
  <sheetFormatPr defaultRowHeight="12.75" x14ac:dyDescent="0.2"/>
  <cols>
    <col min="1" max="1" width="40.85546875" customWidth="1"/>
    <col min="2" max="2" width="29.570312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 x14ac:dyDescent="0.35">
      <c r="A1" s="825" t="s">
        <v>0</v>
      </c>
      <c r="B1" s="825"/>
      <c r="C1" s="825"/>
      <c r="D1" s="825"/>
      <c r="E1" s="825"/>
      <c r="F1" s="234" t="s">
        <v>527</v>
      </c>
      <c r="G1" s="224"/>
      <c r="H1" s="224"/>
      <c r="I1" s="224"/>
      <c r="J1" s="224"/>
      <c r="K1" s="224"/>
      <c r="L1" s="224"/>
    </row>
    <row r="2" spans="1:12" ht="21" x14ac:dyDescent="0.35">
      <c r="A2" s="826" t="s">
        <v>744</v>
      </c>
      <c r="B2" s="826"/>
      <c r="C2" s="826"/>
      <c r="D2" s="826"/>
      <c r="E2" s="826"/>
      <c r="F2" s="826"/>
      <c r="G2" s="225"/>
      <c r="H2" s="225"/>
      <c r="I2" s="225"/>
      <c r="J2" s="225"/>
      <c r="K2" s="225"/>
      <c r="L2" s="225"/>
    </row>
    <row r="3" spans="1:12" x14ac:dyDescent="0.2">
      <c r="A3" s="170"/>
      <c r="B3" s="170"/>
      <c r="C3" s="170"/>
      <c r="D3" s="170"/>
      <c r="E3" s="170"/>
      <c r="F3" s="170"/>
    </row>
    <row r="4" spans="1:12" ht="18.75" x14ac:dyDescent="0.2">
      <c r="A4" s="1015" t="s">
        <v>526</v>
      </c>
      <c r="B4" s="1015"/>
      <c r="C4" s="1015"/>
      <c r="D4" s="1015"/>
      <c r="E4" s="1015"/>
      <c r="F4" s="1015"/>
      <c r="G4" s="1015"/>
    </row>
    <row r="5" spans="1:12" ht="18.75" x14ac:dyDescent="0.3">
      <c r="A5" s="926" t="s">
        <v>1062</v>
      </c>
      <c r="B5" s="926"/>
      <c r="C5" s="235"/>
      <c r="D5" s="235"/>
      <c r="E5" s="235"/>
      <c r="F5" s="235"/>
      <c r="G5" s="235"/>
    </row>
    <row r="6" spans="1:12" ht="31.5" x14ac:dyDescent="0.25">
      <c r="A6" s="236"/>
      <c r="B6" s="237" t="s">
        <v>318</v>
      </c>
      <c r="C6" s="237" t="s">
        <v>319</v>
      </c>
      <c r="D6" s="237" t="s">
        <v>320</v>
      </c>
      <c r="E6" s="238"/>
      <c r="F6" s="238"/>
    </row>
    <row r="7" spans="1:12" ht="25.5" x14ac:dyDescent="0.25">
      <c r="A7" s="320" t="s">
        <v>321</v>
      </c>
      <c r="B7" s="239" t="s">
        <v>935</v>
      </c>
      <c r="C7" s="239"/>
      <c r="D7" s="239"/>
      <c r="E7" s="238"/>
      <c r="F7" s="238"/>
    </row>
    <row r="8" spans="1:12" ht="13.5" customHeight="1" x14ac:dyDescent="0.25">
      <c r="A8" s="239" t="s">
        <v>322</v>
      </c>
      <c r="B8" s="239" t="s">
        <v>936</v>
      </c>
      <c r="C8" s="239"/>
      <c r="D8" s="239"/>
      <c r="E8" s="238"/>
      <c r="F8" s="238"/>
    </row>
    <row r="9" spans="1:12" ht="13.5" customHeight="1" x14ac:dyDescent="0.25">
      <c r="A9" s="239" t="s">
        <v>323</v>
      </c>
      <c r="B9" s="239" t="s">
        <v>937</v>
      </c>
      <c r="C9" s="239"/>
      <c r="D9" s="239"/>
      <c r="E9" s="238"/>
      <c r="F9" s="238"/>
    </row>
    <row r="10" spans="1:12" ht="13.5" customHeight="1" x14ac:dyDescent="0.25">
      <c r="A10" s="240" t="s">
        <v>324</v>
      </c>
      <c r="B10" s="239"/>
      <c r="C10" s="239"/>
      <c r="D10" s="239"/>
      <c r="E10" s="238"/>
      <c r="F10" s="238"/>
    </row>
    <row r="11" spans="1:12" ht="30.75" customHeight="1" x14ac:dyDescent="0.25">
      <c r="A11" s="240" t="s">
        <v>325</v>
      </c>
      <c r="B11" s="239" t="s">
        <v>938</v>
      </c>
      <c r="C11" s="239"/>
      <c r="D11" s="239"/>
      <c r="E11" s="238"/>
      <c r="F11" s="238"/>
    </row>
    <row r="12" spans="1:12" ht="13.5" customHeight="1" x14ac:dyDescent="0.25">
      <c r="A12" s="240" t="s">
        <v>326</v>
      </c>
      <c r="B12" s="239" t="s">
        <v>939</v>
      </c>
      <c r="C12" s="239"/>
      <c r="D12" s="239"/>
      <c r="E12" s="238"/>
      <c r="F12" s="238"/>
    </row>
    <row r="13" spans="1:12" ht="13.5" customHeight="1" x14ac:dyDescent="0.25">
      <c r="A13" s="240" t="s">
        <v>327</v>
      </c>
      <c r="B13" s="239" t="s">
        <v>939</v>
      </c>
      <c r="C13" s="239"/>
      <c r="D13" s="239"/>
      <c r="E13" s="238"/>
      <c r="F13" s="238"/>
    </row>
    <row r="14" spans="1:12" ht="13.5" customHeight="1" x14ac:dyDescent="0.25">
      <c r="A14" s="240" t="s">
        <v>328</v>
      </c>
      <c r="B14" s="239" t="s">
        <v>939</v>
      </c>
      <c r="C14" s="239"/>
      <c r="D14" s="239"/>
      <c r="E14" s="238"/>
      <c r="F14" s="238"/>
    </row>
    <row r="15" spans="1:12" ht="13.5" customHeight="1" x14ac:dyDescent="0.25">
      <c r="A15" s="240" t="s">
        <v>329</v>
      </c>
      <c r="B15" s="239" t="s">
        <v>939</v>
      </c>
      <c r="C15" s="239"/>
      <c r="D15" s="239"/>
      <c r="E15" s="238"/>
      <c r="F15" s="238"/>
    </row>
    <row r="16" spans="1:12" ht="13.5" customHeight="1" x14ac:dyDescent="0.25">
      <c r="A16" s="240" t="s">
        <v>330</v>
      </c>
      <c r="B16" s="239" t="s">
        <v>940</v>
      </c>
      <c r="C16" s="239"/>
      <c r="D16" s="239"/>
      <c r="E16" s="238"/>
      <c r="F16" s="238"/>
    </row>
    <row r="17" spans="1:7" ht="13.5" customHeight="1" x14ac:dyDescent="0.25">
      <c r="A17" s="240" t="s">
        <v>331</v>
      </c>
      <c r="B17" s="239" t="s">
        <v>939</v>
      </c>
      <c r="C17" s="239"/>
      <c r="D17" s="239"/>
      <c r="E17" s="238"/>
      <c r="F17" s="238"/>
    </row>
    <row r="18" spans="1:7" ht="13.5" customHeight="1" x14ac:dyDescent="0.25">
      <c r="A18" s="241"/>
      <c r="B18" s="242"/>
      <c r="C18" s="242"/>
      <c r="D18" s="242"/>
      <c r="E18" s="238"/>
      <c r="F18" s="238"/>
    </row>
    <row r="19" spans="1:7" ht="13.5" customHeight="1" x14ac:dyDescent="0.2">
      <c r="A19" s="1016" t="s">
        <v>332</v>
      </c>
      <c r="B19" s="1016"/>
      <c r="C19" s="1016"/>
      <c r="D19" s="1016"/>
      <c r="E19" s="1016"/>
      <c r="F19" s="1016"/>
      <c r="G19" s="1016"/>
    </row>
    <row r="20" spans="1:7" ht="15" x14ac:dyDescent="0.25">
      <c r="A20" s="238"/>
      <c r="B20" s="238"/>
      <c r="C20" s="238"/>
      <c r="D20" s="842" t="s">
        <v>1049</v>
      </c>
      <c r="E20" s="842"/>
      <c r="F20" s="842"/>
      <c r="G20" s="119"/>
    </row>
    <row r="21" spans="1:7" ht="46.15" customHeight="1" x14ac:dyDescent="0.2">
      <c r="A21" s="228" t="s">
        <v>421</v>
      </c>
      <c r="B21" s="228" t="s">
        <v>3</v>
      </c>
      <c r="C21" s="243" t="s">
        <v>333</v>
      </c>
      <c r="D21" s="244" t="s">
        <v>334</v>
      </c>
      <c r="E21" s="298" t="s">
        <v>335</v>
      </c>
      <c r="F21" s="298" t="s">
        <v>336</v>
      </c>
      <c r="G21" s="14"/>
    </row>
    <row r="22" spans="1:7" ht="15" x14ac:dyDescent="0.25">
      <c r="A22" s="239" t="s">
        <v>337</v>
      </c>
      <c r="B22" s="239"/>
      <c r="C22" s="239"/>
      <c r="D22" s="245"/>
      <c r="E22" s="246"/>
      <c r="F22" s="246"/>
    </row>
    <row r="23" spans="1:7" ht="15" x14ac:dyDescent="0.25">
      <c r="A23" s="239" t="s">
        <v>338</v>
      </c>
      <c r="B23" s="239"/>
      <c r="C23" s="9"/>
      <c r="D23" s="245"/>
      <c r="E23" s="246"/>
      <c r="F23" s="246"/>
    </row>
    <row r="24" spans="1:7" ht="15" x14ac:dyDescent="0.25">
      <c r="A24" s="239" t="s">
        <v>339</v>
      </c>
      <c r="B24" s="239"/>
      <c r="C24" s="9"/>
      <c r="D24" s="245"/>
      <c r="E24" s="246"/>
      <c r="F24" s="246"/>
    </row>
    <row r="25" spans="1:7" ht="25.5" x14ac:dyDescent="0.25">
      <c r="A25" s="239" t="s">
        <v>340</v>
      </c>
      <c r="B25" s="239"/>
      <c r="C25" s="9"/>
      <c r="D25" s="245"/>
      <c r="E25" s="246"/>
      <c r="F25" s="246"/>
    </row>
    <row r="26" spans="1:7" ht="32.25" customHeight="1" x14ac:dyDescent="0.25">
      <c r="A26" s="239" t="s">
        <v>341</v>
      </c>
      <c r="B26" s="239"/>
      <c r="C26" s="860" t="s">
        <v>893</v>
      </c>
      <c r="D26" s="862"/>
      <c r="E26" s="246"/>
      <c r="F26" s="246"/>
    </row>
    <row r="27" spans="1:7" ht="15" x14ac:dyDescent="0.25">
      <c r="A27" s="239" t="s">
        <v>342</v>
      </c>
      <c r="B27" s="239"/>
      <c r="C27" s="863"/>
      <c r="D27" s="865"/>
      <c r="E27" s="246"/>
      <c r="F27" s="246"/>
    </row>
    <row r="28" spans="1:7" ht="15" x14ac:dyDescent="0.25">
      <c r="A28" s="239" t="s">
        <v>343</v>
      </c>
      <c r="B28" s="239"/>
      <c r="C28" s="863"/>
      <c r="D28" s="865"/>
      <c r="E28" s="246"/>
      <c r="F28" s="246"/>
    </row>
    <row r="29" spans="1:7" ht="15" x14ac:dyDescent="0.25">
      <c r="A29" s="239" t="s">
        <v>344</v>
      </c>
      <c r="B29" s="239"/>
      <c r="C29" s="863"/>
      <c r="D29" s="865"/>
      <c r="E29" s="246"/>
      <c r="F29" s="246"/>
    </row>
    <row r="30" spans="1:7" ht="15" x14ac:dyDescent="0.25">
      <c r="A30" s="239" t="s">
        <v>345</v>
      </c>
      <c r="B30" s="239"/>
      <c r="C30" s="863"/>
      <c r="D30" s="865"/>
      <c r="E30" s="246"/>
      <c r="F30" s="246"/>
    </row>
    <row r="31" spans="1:7" ht="15" x14ac:dyDescent="0.25">
      <c r="A31" s="239" t="s">
        <v>346</v>
      </c>
      <c r="B31" s="239"/>
      <c r="C31" s="866"/>
      <c r="D31" s="868"/>
      <c r="E31" s="246"/>
      <c r="F31" s="246"/>
    </row>
    <row r="32" spans="1:7" ht="15" x14ac:dyDescent="0.25">
      <c r="A32" s="239" t="s">
        <v>347</v>
      </c>
      <c r="B32" s="239"/>
      <c r="C32" s="239"/>
      <c r="D32" s="245"/>
      <c r="E32" s="246"/>
      <c r="F32" s="246"/>
    </row>
    <row r="33" spans="1:7" ht="15" x14ac:dyDescent="0.25">
      <c r="A33" s="239" t="s">
        <v>348</v>
      </c>
      <c r="B33" s="239"/>
      <c r="C33" s="239"/>
      <c r="D33" s="245"/>
      <c r="E33" s="246"/>
      <c r="F33" s="246"/>
    </row>
    <row r="34" spans="1:7" ht="15" x14ac:dyDescent="0.25">
      <c r="A34" s="239" t="s">
        <v>349</v>
      </c>
      <c r="B34" s="239"/>
      <c r="C34" s="239"/>
      <c r="D34" s="245"/>
      <c r="E34" s="246"/>
      <c r="F34" s="246"/>
    </row>
    <row r="35" spans="1:7" ht="15" x14ac:dyDescent="0.25">
      <c r="A35" s="239" t="s">
        <v>350</v>
      </c>
      <c r="B35" s="239"/>
      <c r="C35" s="239"/>
      <c r="D35" s="245"/>
      <c r="E35" s="246"/>
      <c r="F35" s="246"/>
    </row>
    <row r="36" spans="1:7" ht="15" x14ac:dyDescent="0.25">
      <c r="A36" s="239" t="s">
        <v>351</v>
      </c>
      <c r="B36" s="239"/>
      <c r="C36" s="239"/>
      <c r="D36" s="245"/>
      <c r="E36" s="246"/>
      <c r="F36" s="246"/>
    </row>
    <row r="37" spans="1:7" ht="15" x14ac:dyDescent="0.25">
      <c r="A37" s="239" t="s">
        <v>352</v>
      </c>
      <c r="B37" s="239"/>
      <c r="C37" s="239"/>
      <c r="D37" s="245"/>
      <c r="E37" s="246"/>
      <c r="F37" s="246"/>
    </row>
    <row r="38" spans="1:7" ht="15" x14ac:dyDescent="0.25">
      <c r="A38" s="239" t="s">
        <v>49</v>
      </c>
      <c r="B38" s="239"/>
      <c r="C38" s="239"/>
      <c r="D38" s="245"/>
      <c r="E38" s="246"/>
      <c r="F38" s="246"/>
    </row>
    <row r="39" spans="1:7" ht="15" x14ac:dyDescent="0.25">
      <c r="A39" s="247" t="s">
        <v>18</v>
      </c>
      <c r="B39" s="239"/>
      <c r="C39" s="239"/>
      <c r="D39" s="245"/>
      <c r="E39" s="246"/>
      <c r="F39" s="246"/>
    </row>
    <row r="43" spans="1:7" ht="15" customHeight="1" x14ac:dyDescent="0.2">
      <c r="A43" s="199"/>
      <c r="B43" s="199"/>
      <c r="C43" s="199"/>
      <c r="D43" s="925" t="s">
        <v>13</v>
      </c>
      <c r="E43" s="925"/>
      <c r="F43" s="214"/>
      <c r="G43" s="200"/>
    </row>
    <row r="44" spans="1:7" ht="15" customHeight="1" x14ac:dyDescent="0.2">
      <c r="A44" s="199"/>
      <c r="B44" s="199"/>
      <c r="C44" s="199"/>
      <c r="D44" s="925" t="s">
        <v>14</v>
      </c>
      <c r="E44" s="925"/>
      <c r="F44" s="200"/>
      <c r="G44" s="200"/>
    </row>
    <row r="45" spans="1:7" ht="15" customHeight="1" x14ac:dyDescent="0.2">
      <c r="A45" s="199"/>
      <c r="B45" s="199"/>
      <c r="C45" s="925" t="s">
        <v>1053</v>
      </c>
      <c r="D45" s="925"/>
      <c r="E45" s="925"/>
      <c r="F45" s="200"/>
      <c r="G45" s="200"/>
    </row>
    <row r="46" spans="1:7" x14ac:dyDescent="0.2">
      <c r="A46" s="199" t="s">
        <v>12</v>
      </c>
      <c r="C46" s="199"/>
      <c r="D46" s="201" t="s">
        <v>86</v>
      </c>
      <c r="E46" s="201"/>
      <c r="F46" s="201"/>
      <c r="G46" s="204"/>
    </row>
  </sheetData>
  <mergeCells count="10">
    <mergeCell ref="C45:E45"/>
    <mergeCell ref="A5:B5"/>
    <mergeCell ref="D44:E44"/>
    <mergeCell ref="A1:E1"/>
    <mergeCell ref="A2:F2"/>
    <mergeCell ref="A4:G4"/>
    <mergeCell ref="A19:G19"/>
    <mergeCell ref="D43:E43"/>
    <mergeCell ref="C26:D31"/>
    <mergeCell ref="D20:F20"/>
  </mergeCells>
  <printOptions horizontalCentered="1" verticalCentered="1"/>
  <pageMargins left="0.70866141732283505" right="0.70866141732283505" top="0.23622047244094499" bottom="0" header="0.31496062992126" footer="0.31496062992126"/>
  <pageSetup paperSize="9" scale="74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2:H13"/>
  <sheetViews>
    <sheetView view="pageBreakPreview" zoomScale="90" zoomScaleSheetLayoutView="90" workbookViewId="0">
      <selection activeCell="E27" sqref="E27"/>
    </sheetView>
  </sheetViews>
  <sheetFormatPr defaultRowHeight="12.75" x14ac:dyDescent="0.2"/>
  <sheetData>
    <row r="2" spans="2:8" x14ac:dyDescent="0.2">
      <c r="B2" s="16"/>
    </row>
    <row r="4" spans="2:8" ht="12.75" customHeight="1" x14ac:dyDescent="0.2">
      <c r="B4" s="1017" t="s">
        <v>749</v>
      </c>
      <c r="C4" s="1017"/>
      <c r="D4" s="1017"/>
      <c r="E4" s="1017"/>
      <c r="F4" s="1017"/>
      <c r="G4" s="1017"/>
      <c r="H4" s="1017"/>
    </row>
    <row r="5" spans="2:8" ht="12.75" customHeight="1" x14ac:dyDescent="0.2">
      <c r="B5" s="1017"/>
      <c r="C5" s="1017"/>
      <c r="D5" s="1017"/>
      <c r="E5" s="1017"/>
      <c r="F5" s="1017"/>
      <c r="G5" s="1017"/>
      <c r="H5" s="1017"/>
    </row>
    <row r="6" spans="2:8" ht="12.75" customHeight="1" x14ac:dyDescent="0.2">
      <c r="B6" s="1017"/>
      <c r="C6" s="1017"/>
      <c r="D6" s="1017"/>
      <c r="E6" s="1017"/>
      <c r="F6" s="1017"/>
      <c r="G6" s="1017"/>
      <c r="H6" s="1017"/>
    </row>
    <row r="7" spans="2:8" ht="12.75" customHeight="1" x14ac:dyDescent="0.2">
      <c r="B7" s="1017"/>
      <c r="C7" s="1017"/>
      <c r="D7" s="1017"/>
      <c r="E7" s="1017"/>
      <c r="F7" s="1017"/>
      <c r="G7" s="1017"/>
      <c r="H7" s="1017"/>
    </row>
    <row r="8" spans="2:8" ht="12.75" customHeight="1" x14ac:dyDescent="0.2">
      <c r="B8" s="1017"/>
      <c r="C8" s="1017"/>
      <c r="D8" s="1017"/>
      <c r="E8" s="1017"/>
      <c r="F8" s="1017"/>
      <c r="G8" s="1017"/>
      <c r="H8" s="1017"/>
    </row>
    <row r="9" spans="2:8" ht="12.75" customHeight="1" x14ac:dyDescent="0.2">
      <c r="B9" s="1017"/>
      <c r="C9" s="1017"/>
      <c r="D9" s="1017"/>
      <c r="E9" s="1017"/>
      <c r="F9" s="1017"/>
      <c r="G9" s="1017"/>
      <c r="H9" s="1017"/>
    </row>
    <row r="10" spans="2:8" ht="12.75" customHeight="1" x14ac:dyDescent="0.2">
      <c r="B10" s="1017"/>
      <c r="C10" s="1017"/>
      <c r="D10" s="1017"/>
      <c r="E10" s="1017"/>
      <c r="F10" s="1017"/>
      <c r="G10" s="1017"/>
      <c r="H10" s="1017"/>
    </row>
    <row r="11" spans="2:8" ht="12.75" customHeight="1" x14ac:dyDescent="0.2">
      <c r="B11" s="1017"/>
      <c r="C11" s="1017"/>
      <c r="D11" s="1017"/>
      <c r="E11" s="1017"/>
      <c r="F11" s="1017"/>
      <c r="G11" s="1017"/>
      <c r="H11" s="1017"/>
    </row>
    <row r="12" spans="2:8" ht="12.75" customHeight="1" x14ac:dyDescent="0.2">
      <c r="B12" s="1017"/>
      <c r="C12" s="1017"/>
      <c r="D12" s="1017"/>
      <c r="E12" s="1017"/>
      <c r="F12" s="1017"/>
      <c r="G12" s="1017"/>
      <c r="H12" s="1017"/>
    </row>
    <row r="13" spans="2:8" ht="12.75" customHeight="1" x14ac:dyDescent="0.2">
      <c r="B13" s="1017"/>
      <c r="C13" s="1017"/>
      <c r="D13" s="1017"/>
      <c r="E13" s="1017"/>
      <c r="F13" s="1017"/>
      <c r="G13" s="1017"/>
      <c r="H13" s="1017"/>
    </row>
  </sheetData>
  <mergeCells count="1">
    <mergeCell ref="B4:H13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T31"/>
  <sheetViews>
    <sheetView view="pageBreakPreview" topLeftCell="A16" zoomScaleNormal="90" zoomScaleSheetLayoutView="100" workbookViewId="0">
      <selection activeCell="J23" sqref="J23"/>
    </sheetView>
  </sheetViews>
  <sheetFormatPr defaultRowHeight="14.25" x14ac:dyDescent="0.2"/>
  <cols>
    <col min="1" max="1" width="4.7109375" style="50" customWidth="1"/>
    <col min="2" max="2" width="16.85546875" style="50" customWidth="1"/>
    <col min="3" max="3" width="11.7109375" style="50" customWidth="1"/>
    <col min="4" max="4" width="12" style="50" customWidth="1"/>
    <col min="5" max="5" width="12.140625" style="50" customWidth="1"/>
    <col min="6" max="6" width="17.42578125" style="50" customWidth="1"/>
    <col min="7" max="7" width="12.42578125" style="50" customWidth="1"/>
    <col min="8" max="8" width="16" style="50" customWidth="1"/>
    <col min="9" max="9" width="12.7109375" style="50" customWidth="1"/>
    <col min="10" max="10" width="15" style="50" customWidth="1"/>
    <col min="11" max="11" width="16" style="50" customWidth="1"/>
    <col min="12" max="12" width="11.85546875" style="50" customWidth="1"/>
    <col min="13" max="16384" width="9.140625" style="50"/>
  </cols>
  <sheetData>
    <row r="1" spans="1:20" ht="15" customHeight="1" x14ac:dyDescent="0.25">
      <c r="C1" s="695"/>
      <c r="D1" s="695"/>
      <c r="E1" s="695"/>
      <c r="F1" s="695"/>
      <c r="G1" s="695"/>
      <c r="H1" s="695"/>
      <c r="I1" s="173"/>
      <c r="J1" s="904" t="s">
        <v>528</v>
      </c>
      <c r="K1" s="904"/>
    </row>
    <row r="2" spans="1:20" s="57" customFormat="1" ht="19.5" customHeight="1" x14ac:dyDescent="0.2">
      <c r="A2" s="1025" t="s">
        <v>0</v>
      </c>
      <c r="B2" s="1025"/>
      <c r="C2" s="1025"/>
      <c r="D2" s="1025"/>
      <c r="E2" s="1025"/>
      <c r="F2" s="1025"/>
      <c r="G2" s="1025"/>
      <c r="H2" s="1025"/>
      <c r="I2" s="1025"/>
      <c r="J2" s="1025"/>
      <c r="K2" s="1025"/>
    </row>
    <row r="3" spans="1:20" s="57" customFormat="1" ht="19.5" customHeight="1" x14ac:dyDescent="0.2">
      <c r="A3" s="1024" t="s">
        <v>744</v>
      </c>
      <c r="B3" s="1024"/>
      <c r="C3" s="1024"/>
      <c r="D3" s="1024"/>
      <c r="E3" s="1024"/>
      <c r="F3" s="1024"/>
      <c r="G3" s="1024"/>
      <c r="H3" s="1024"/>
      <c r="I3" s="1024"/>
      <c r="J3" s="1024"/>
      <c r="K3" s="1024"/>
    </row>
    <row r="4" spans="1:20" s="57" customFormat="1" ht="14.2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20" s="57" customFormat="1" ht="18" customHeight="1" x14ac:dyDescent="0.2">
      <c r="A5" s="950" t="s">
        <v>750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</row>
    <row r="6" spans="1:20" ht="15.75" x14ac:dyDescent="0.25">
      <c r="A6" s="726" t="s">
        <v>160</v>
      </c>
      <c r="B6" s="726"/>
      <c r="C6" s="1023" t="s">
        <v>1047</v>
      </c>
      <c r="D6" s="1023"/>
      <c r="E6" s="1023"/>
      <c r="F6" s="114"/>
      <c r="G6" s="114"/>
      <c r="H6" s="114"/>
      <c r="I6" s="114"/>
      <c r="J6" s="1026" t="s">
        <v>1049</v>
      </c>
      <c r="K6" s="1026"/>
      <c r="L6" s="1026"/>
    </row>
    <row r="7" spans="1:20" ht="29.25" customHeight="1" x14ac:dyDescent="0.2">
      <c r="A7" s="1021" t="s">
        <v>76</v>
      </c>
      <c r="B7" s="1021" t="s">
        <v>77</v>
      </c>
      <c r="C7" s="1021" t="s">
        <v>78</v>
      </c>
      <c r="D7" s="1021" t="s">
        <v>154</v>
      </c>
      <c r="E7" s="1021"/>
      <c r="F7" s="1021"/>
      <c r="G7" s="1021"/>
      <c r="H7" s="1021"/>
      <c r="I7" s="760" t="s">
        <v>235</v>
      </c>
      <c r="J7" s="1021" t="s">
        <v>79</v>
      </c>
      <c r="K7" s="1021" t="s">
        <v>473</v>
      </c>
      <c r="L7" s="1018" t="s">
        <v>80</v>
      </c>
      <c r="S7" s="56"/>
      <c r="T7" s="56"/>
    </row>
    <row r="8" spans="1:20" ht="33.75" customHeight="1" x14ac:dyDescent="0.2">
      <c r="A8" s="1021"/>
      <c r="B8" s="1021"/>
      <c r="C8" s="1021"/>
      <c r="D8" s="1021" t="s">
        <v>81</v>
      </c>
      <c r="E8" s="1021" t="s">
        <v>82</v>
      </c>
      <c r="F8" s="1021"/>
      <c r="G8" s="1021"/>
      <c r="H8" s="52" t="s">
        <v>83</v>
      </c>
      <c r="I8" s="1022"/>
      <c r="J8" s="1021"/>
      <c r="K8" s="1021"/>
      <c r="L8" s="1018"/>
    </row>
    <row r="9" spans="1:20" ht="30" x14ac:dyDescent="0.2">
      <c r="A9" s="1021"/>
      <c r="B9" s="1021"/>
      <c r="C9" s="1021"/>
      <c r="D9" s="1021"/>
      <c r="E9" s="52" t="s">
        <v>84</v>
      </c>
      <c r="F9" s="52" t="s">
        <v>85</v>
      </c>
      <c r="G9" s="52" t="s">
        <v>18</v>
      </c>
      <c r="H9" s="52"/>
      <c r="I9" s="761"/>
      <c r="J9" s="1021"/>
      <c r="K9" s="1021"/>
      <c r="L9" s="1018"/>
    </row>
    <row r="10" spans="1:20" s="159" customFormat="1" ht="17.100000000000001" customHeight="1" x14ac:dyDescent="0.2">
      <c r="A10" s="158">
        <v>1</v>
      </c>
      <c r="B10" s="158">
        <v>2</v>
      </c>
      <c r="C10" s="158">
        <v>3</v>
      </c>
      <c r="D10" s="158">
        <v>4</v>
      </c>
      <c r="E10" s="158">
        <v>5</v>
      </c>
      <c r="F10" s="158">
        <v>6</v>
      </c>
      <c r="G10" s="158">
        <v>7</v>
      </c>
      <c r="H10" s="158">
        <v>8</v>
      </c>
      <c r="I10" s="158">
        <v>9</v>
      </c>
      <c r="J10" s="158">
        <v>10</v>
      </c>
      <c r="K10" s="158">
        <v>11</v>
      </c>
      <c r="L10" s="158">
        <v>12</v>
      </c>
    </row>
    <row r="11" spans="1:20" ht="17.100000000000001" customHeight="1" x14ac:dyDescent="0.2">
      <c r="A11" s="59">
        <v>1</v>
      </c>
      <c r="B11" s="60" t="s">
        <v>832</v>
      </c>
      <c r="C11" s="54">
        <v>30</v>
      </c>
      <c r="D11" s="54">
        <v>0</v>
      </c>
      <c r="E11" s="54">
        <v>4</v>
      </c>
      <c r="F11" s="54">
        <v>4</v>
      </c>
      <c r="G11" s="54">
        <f>SUM(E11:F11)</f>
        <v>8</v>
      </c>
      <c r="H11" s="54">
        <f>D11+G11</f>
        <v>8</v>
      </c>
      <c r="I11" s="54">
        <v>30</v>
      </c>
      <c r="J11" s="54">
        <f>C11-H11</f>
        <v>22</v>
      </c>
      <c r="K11" s="53"/>
      <c r="L11" s="53"/>
    </row>
    <row r="12" spans="1:20" ht="17.100000000000001" customHeight="1" x14ac:dyDescent="0.2">
      <c r="A12" s="59">
        <v>2</v>
      </c>
      <c r="B12" s="60" t="s">
        <v>833</v>
      </c>
      <c r="C12" s="54">
        <v>31</v>
      </c>
      <c r="D12" s="54">
        <v>31</v>
      </c>
      <c r="E12" s="54">
        <v>0</v>
      </c>
      <c r="F12" s="54">
        <v>0</v>
      </c>
      <c r="G12" s="54">
        <f t="shared" ref="G12:G23" si="0">SUM(E12:F12)</f>
        <v>0</v>
      </c>
      <c r="H12" s="54">
        <f t="shared" ref="H12:H23" si="1">D12+G12</f>
        <v>31</v>
      </c>
      <c r="I12" s="54">
        <v>31</v>
      </c>
      <c r="J12" s="54">
        <f t="shared" ref="J12:J22" si="2">C12-H12</f>
        <v>0</v>
      </c>
      <c r="K12" s="53"/>
      <c r="L12" s="53"/>
    </row>
    <row r="13" spans="1:20" ht="17.100000000000001" customHeight="1" x14ac:dyDescent="0.2">
      <c r="A13" s="59">
        <v>3</v>
      </c>
      <c r="B13" s="60" t="s">
        <v>834</v>
      </c>
      <c r="C13" s="54">
        <v>30</v>
      </c>
      <c r="D13" s="54">
        <v>11</v>
      </c>
      <c r="E13" s="54">
        <v>3</v>
      </c>
      <c r="F13" s="54">
        <v>0</v>
      </c>
      <c r="G13" s="54">
        <f t="shared" si="0"/>
        <v>3</v>
      </c>
      <c r="H13" s="54">
        <f t="shared" si="1"/>
        <v>14</v>
      </c>
      <c r="I13" s="54">
        <v>30</v>
      </c>
      <c r="J13" s="54">
        <f t="shared" si="2"/>
        <v>16</v>
      </c>
      <c r="K13" s="53"/>
      <c r="L13" s="53"/>
    </row>
    <row r="14" spans="1:20" ht="17.100000000000001" customHeight="1" x14ac:dyDescent="0.2">
      <c r="A14" s="59">
        <v>4</v>
      </c>
      <c r="B14" s="60" t="s">
        <v>835</v>
      </c>
      <c r="C14" s="54">
        <v>31</v>
      </c>
      <c r="D14" s="54">
        <v>0</v>
      </c>
      <c r="E14" s="54">
        <v>4</v>
      </c>
      <c r="F14" s="54">
        <v>0</v>
      </c>
      <c r="G14" s="54">
        <f t="shared" si="0"/>
        <v>4</v>
      </c>
      <c r="H14" s="54">
        <f t="shared" si="1"/>
        <v>4</v>
      </c>
      <c r="I14" s="54">
        <v>31</v>
      </c>
      <c r="J14" s="54">
        <f t="shared" si="2"/>
        <v>27</v>
      </c>
      <c r="K14" s="53"/>
      <c r="L14" s="53"/>
    </row>
    <row r="15" spans="1:20" ht="17.100000000000001" customHeight="1" x14ac:dyDescent="0.2">
      <c r="A15" s="59">
        <v>5</v>
      </c>
      <c r="B15" s="60" t="s">
        <v>836</v>
      </c>
      <c r="C15" s="54">
        <v>31</v>
      </c>
      <c r="D15" s="54">
        <v>0</v>
      </c>
      <c r="E15" s="54">
        <v>5</v>
      </c>
      <c r="F15" s="54">
        <v>6</v>
      </c>
      <c r="G15" s="54">
        <f t="shared" si="0"/>
        <v>11</v>
      </c>
      <c r="H15" s="54">
        <f t="shared" si="1"/>
        <v>11</v>
      </c>
      <c r="I15" s="54">
        <v>31</v>
      </c>
      <c r="J15" s="54">
        <f t="shared" si="2"/>
        <v>20</v>
      </c>
      <c r="K15" s="53"/>
      <c r="L15" s="53"/>
    </row>
    <row r="16" spans="1:20" s="58" customFormat="1" ht="17.100000000000001" customHeight="1" x14ac:dyDescent="0.2">
      <c r="A16" s="59">
        <v>6</v>
      </c>
      <c r="B16" s="60" t="s">
        <v>837</v>
      </c>
      <c r="C16" s="59">
        <v>30</v>
      </c>
      <c r="D16" s="59">
        <v>0</v>
      </c>
      <c r="E16" s="59">
        <v>4</v>
      </c>
      <c r="F16" s="59">
        <v>0</v>
      </c>
      <c r="G16" s="54">
        <f t="shared" si="0"/>
        <v>4</v>
      </c>
      <c r="H16" s="54">
        <f t="shared" si="1"/>
        <v>4</v>
      </c>
      <c r="I16" s="59">
        <v>30</v>
      </c>
      <c r="J16" s="54">
        <f t="shared" si="2"/>
        <v>26</v>
      </c>
      <c r="K16" s="60"/>
      <c r="L16" s="60"/>
    </row>
    <row r="17" spans="1:12" s="58" customFormat="1" ht="17.100000000000001" customHeight="1" x14ac:dyDescent="0.2">
      <c r="A17" s="59">
        <v>7</v>
      </c>
      <c r="B17" s="60" t="s">
        <v>838</v>
      </c>
      <c r="C17" s="59">
        <v>31</v>
      </c>
      <c r="D17" s="59">
        <v>0</v>
      </c>
      <c r="E17" s="59">
        <v>4</v>
      </c>
      <c r="F17" s="59">
        <v>1</v>
      </c>
      <c r="G17" s="54">
        <f t="shared" si="0"/>
        <v>5</v>
      </c>
      <c r="H17" s="54">
        <f t="shared" si="1"/>
        <v>5</v>
      </c>
      <c r="I17" s="59">
        <v>31</v>
      </c>
      <c r="J17" s="54">
        <f t="shared" si="2"/>
        <v>26</v>
      </c>
      <c r="K17" s="60"/>
      <c r="L17" s="60"/>
    </row>
    <row r="18" spans="1:12" s="58" customFormat="1" ht="17.100000000000001" customHeight="1" x14ac:dyDescent="0.2">
      <c r="A18" s="59">
        <v>8</v>
      </c>
      <c r="B18" s="60" t="s">
        <v>839</v>
      </c>
      <c r="C18" s="59">
        <v>30</v>
      </c>
      <c r="D18" s="59">
        <v>21</v>
      </c>
      <c r="E18" s="59">
        <v>2</v>
      </c>
      <c r="F18" s="59">
        <v>0</v>
      </c>
      <c r="G18" s="54">
        <f t="shared" si="0"/>
        <v>2</v>
      </c>
      <c r="H18" s="54">
        <f t="shared" si="1"/>
        <v>23</v>
      </c>
      <c r="I18" s="59">
        <v>30</v>
      </c>
      <c r="J18" s="54">
        <f t="shared" si="2"/>
        <v>7</v>
      </c>
      <c r="K18" s="60"/>
      <c r="L18" s="60"/>
    </row>
    <row r="19" spans="1:12" s="58" customFormat="1" ht="17.100000000000001" customHeight="1" x14ac:dyDescent="0.2">
      <c r="A19" s="59">
        <v>9</v>
      </c>
      <c r="B19" s="60" t="s">
        <v>840</v>
      </c>
      <c r="C19" s="59">
        <v>31</v>
      </c>
      <c r="D19" s="59">
        <v>0</v>
      </c>
      <c r="E19" s="59">
        <v>4</v>
      </c>
      <c r="F19" s="59">
        <v>2</v>
      </c>
      <c r="G19" s="54">
        <f t="shared" si="0"/>
        <v>6</v>
      </c>
      <c r="H19" s="54">
        <f t="shared" si="1"/>
        <v>6</v>
      </c>
      <c r="I19" s="59">
        <v>31</v>
      </c>
      <c r="J19" s="54">
        <f t="shared" si="2"/>
        <v>25</v>
      </c>
      <c r="K19" s="60"/>
      <c r="L19" s="60"/>
    </row>
    <row r="20" spans="1:12" s="58" customFormat="1" ht="17.100000000000001" customHeight="1" x14ac:dyDescent="0.2">
      <c r="A20" s="59">
        <v>10</v>
      </c>
      <c r="B20" s="60" t="s">
        <v>841</v>
      </c>
      <c r="C20" s="59">
        <v>31</v>
      </c>
      <c r="D20" s="59">
        <v>0</v>
      </c>
      <c r="E20" s="59">
        <v>5</v>
      </c>
      <c r="F20" s="59">
        <v>2</v>
      </c>
      <c r="G20" s="54">
        <f t="shared" si="0"/>
        <v>7</v>
      </c>
      <c r="H20" s="54">
        <f t="shared" si="1"/>
        <v>7</v>
      </c>
      <c r="I20" s="59">
        <v>31</v>
      </c>
      <c r="J20" s="54">
        <f t="shared" si="2"/>
        <v>24</v>
      </c>
      <c r="K20" s="60"/>
      <c r="L20" s="60"/>
    </row>
    <row r="21" spans="1:12" s="58" customFormat="1" ht="17.100000000000001" customHeight="1" x14ac:dyDescent="0.2">
      <c r="A21" s="59">
        <v>11</v>
      </c>
      <c r="B21" s="60" t="s">
        <v>842</v>
      </c>
      <c r="C21" s="59">
        <v>28</v>
      </c>
      <c r="D21" s="59">
        <v>0</v>
      </c>
      <c r="E21" s="59">
        <v>4</v>
      </c>
      <c r="F21" s="59">
        <v>0</v>
      </c>
      <c r="G21" s="54">
        <f t="shared" si="0"/>
        <v>4</v>
      </c>
      <c r="H21" s="54">
        <f t="shared" si="1"/>
        <v>4</v>
      </c>
      <c r="I21" s="59">
        <v>28</v>
      </c>
      <c r="J21" s="54">
        <f t="shared" si="2"/>
        <v>24</v>
      </c>
      <c r="K21" s="60"/>
      <c r="L21" s="60"/>
    </row>
    <row r="22" spans="1:12" s="58" customFormat="1" ht="17.100000000000001" customHeight="1" x14ac:dyDescent="0.2">
      <c r="A22" s="59">
        <v>12</v>
      </c>
      <c r="B22" s="60" t="s">
        <v>843</v>
      </c>
      <c r="C22" s="59">
        <v>31</v>
      </c>
      <c r="D22" s="59">
        <v>0</v>
      </c>
      <c r="E22" s="59">
        <v>4</v>
      </c>
      <c r="F22" s="59">
        <v>3</v>
      </c>
      <c r="G22" s="54">
        <f t="shared" si="0"/>
        <v>7</v>
      </c>
      <c r="H22" s="54">
        <f t="shared" si="1"/>
        <v>7</v>
      </c>
      <c r="I22" s="59">
        <v>31</v>
      </c>
      <c r="J22" s="54">
        <f t="shared" si="2"/>
        <v>24</v>
      </c>
      <c r="K22" s="60"/>
      <c r="L22" s="60"/>
    </row>
    <row r="23" spans="1:12" s="58" customFormat="1" ht="17.100000000000001" customHeight="1" x14ac:dyDescent="0.2">
      <c r="A23" s="60"/>
      <c r="B23" s="61" t="s">
        <v>18</v>
      </c>
      <c r="C23" s="59">
        <f>SUM(C11:C22)</f>
        <v>365</v>
      </c>
      <c r="D23" s="59">
        <f>SUM(D11:D22)</f>
        <v>63</v>
      </c>
      <c r="E23" s="59">
        <f>SUM(E11:E22)</f>
        <v>43</v>
      </c>
      <c r="F23" s="59">
        <f>SUM(F11:F22)</f>
        <v>18</v>
      </c>
      <c r="G23" s="54">
        <f t="shared" si="0"/>
        <v>61</v>
      </c>
      <c r="H23" s="54">
        <f t="shared" si="1"/>
        <v>124</v>
      </c>
      <c r="I23" s="59">
        <f>SUM(I11:I22)</f>
        <v>365</v>
      </c>
      <c r="J23" s="54">
        <f>SUM(J11:J22)</f>
        <v>241</v>
      </c>
      <c r="K23" s="60"/>
      <c r="L23" s="60"/>
    </row>
    <row r="24" spans="1:12" s="58" customFormat="1" ht="11.25" customHeight="1" x14ac:dyDescent="0.2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62"/>
    </row>
    <row r="25" spans="1:12" ht="15" x14ac:dyDescent="0.25">
      <c r="A25" s="55" t="s">
        <v>109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2" ht="15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2" ht="15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2" ht="15" x14ac:dyDescent="0.25">
      <c r="A28" s="55" t="s">
        <v>12</v>
      </c>
      <c r="B28" s="55"/>
      <c r="C28" s="55"/>
      <c r="D28" s="55"/>
      <c r="E28" s="55"/>
      <c r="F28" s="55"/>
      <c r="G28" s="55"/>
      <c r="H28" s="55"/>
      <c r="I28" s="55"/>
      <c r="J28" s="1019" t="s">
        <v>13</v>
      </c>
      <c r="K28" s="1019"/>
    </row>
    <row r="29" spans="1:12" ht="15" x14ac:dyDescent="0.2">
      <c r="A29" s="1020" t="s">
        <v>14</v>
      </c>
      <c r="B29" s="1020"/>
      <c r="C29" s="1020"/>
      <c r="D29" s="1020"/>
      <c r="E29" s="1020"/>
      <c r="F29" s="1020"/>
      <c r="G29" s="1020"/>
      <c r="H29" s="1020"/>
      <c r="I29" s="1020"/>
      <c r="J29" s="1020"/>
      <c r="K29" s="1020"/>
    </row>
    <row r="30" spans="1:12" ht="15" x14ac:dyDescent="0.2">
      <c r="A30" s="1020" t="s">
        <v>1050</v>
      </c>
      <c r="B30" s="1020"/>
      <c r="C30" s="1020"/>
      <c r="D30" s="1020"/>
      <c r="E30" s="1020"/>
      <c r="F30" s="1020"/>
      <c r="G30" s="1020"/>
      <c r="H30" s="1020"/>
      <c r="I30" s="1020"/>
      <c r="J30" s="1020"/>
      <c r="K30" s="1020"/>
    </row>
    <row r="31" spans="1:12" ht="15" x14ac:dyDescent="0.25">
      <c r="A31" s="55"/>
      <c r="B31" s="55"/>
      <c r="C31" s="55"/>
      <c r="D31" s="55"/>
      <c r="E31" s="55"/>
      <c r="F31" s="55"/>
      <c r="G31" s="55"/>
      <c r="I31" s="55" t="s">
        <v>86</v>
      </c>
      <c r="J31" s="55"/>
      <c r="K31" s="55"/>
    </row>
  </sheetData>
  <mergeCells count="21">
    <mergeCell ref="C1:H1"/>
    <mergeCell ref="J1:K1"/>
    <mergeCell ref="A3:K3"/>
    <mergeCell ref="A2:K2"/>
    <mergeCell ref="A6:B6"/>
    <mergeCell ref="J6:L6"/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C6:E6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S32"/>
  <sheetViews>
    <sheetView view="pageBreakPreview" topLeftCell="A10" zoomScaleSheetLayoutView="100" workbookViewId="0">
      <selection activeCell="E27" sqref="E27"/>
    </sheetView>
  </sheetViews>
  <sheetFormatPr defaultRowHeight="14.25" x14ac:dyDescent="0.2"/>
  <cols>
    <col min="1" max="1" width="4.7109375" style="50" customWidth="1"/>
    <col min="2" max="2" width="17.140625" style="50" customWidth="1"/>
    <col min="3" max="3" width="11.7109375" style="50" customWidth="1"/>
    <col min="4" max="4" width="12" style="50" customWidth="1"/>
    <col min="5" max="5" width="11.85546875" style="50" customWidth="1"/>
    <col min="6" max="6" width="18.85546875" style="50" customWidth="1"/>
    <col min="7" max="7" width="10.140625" style="50" customWidth="1"/>
    <col min="8" max="8" width="14.7109375" style="50" customWidth="1"/>
    <col min="9" max="9" width="15.28515625" style="50" customWidth="1"/>
    <col min="10" max="10" width="14.7109375" style="50" customWidth="1"/>
    <col min="11" max="11" width="11.85546875" style="50" customWidth="1"/>
    <col min="12" max="16384" width="9.140625" style="50"/>
  </cols>
  <sheetData>
    <row r="1" spans="1:19" ht="15" customHeight="1" x14ac:dyDescent="0.25">
      <c r="C1" s="695"/>
      <c r="D1" s="695"/>
      <c r="E1" s="695"/>
      <c r="F1" s="695"/>
      <c r="G1" s="695"/>
      <c r="H1" s="695"/>
      <c r="I1" s="173"/>
      <c r="J1" s="42" t="s">
        <v>529</v>
      </c>
    </row>
    <row r="2" spans="1:19" s="57" customFormat="1" ht="19.5" customHeight="1" x14ac:dyDescent="0.2">
      <c r="A2" s="1025" t="s">
        <v>0</v>
      </c>
      <c r="B2" s="1025"/>
      <c r="C2" s="1025"/>
      <c r="D2" s="1025"/>
      <c r="E2" s="1025"/>
      <c r="F2" s="1025"/>
      <c r="G2" s="1025"/>
      <c r="H2" s="1025"/>
      <c r="I2" s="1025"/>
      <c r="J2" s="1025"/>
    </row>
    <row r="3" spans="1:19" s="57" customFormat="1" ht="19.5" customHeight="1" x14ac:dyDescent="0.2">
      <c r="A3" s="1024" t="s">
        <v>744</v>
      </c>
      <c r="B3" s="1024"/>
      <c r="C3" s="1024"/>
      <c r="D3" s="1024"/>
      <c r="E3" s="1024"/>
      <c r="F3" s="1024"/>
      <c r="G3" s="1024"/>
      <c r="H3" s="1024"/>
      <c r="I3" s="1024"/>
      <c r="J3" s="1024"/>
    </row>
    <row r="4" spans="1:19" s="57" customFormat="1" ht="14.2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9" s="57" customFormat="1" ht="18" customHeight="1" x14ac:dyDescent="0.2">
      <c r="A5" s="950" t="s">
        <v>751</v>
      </c>
      <c r="B5" s="950"/>
      <c r="C5" s="950"/>
      <c r="D5" s="950"/>
      <c r="E5" s="950"/>
      <c r="F5" s="950"/>
      <c r="G5" s="950"/>
      <c r="H5" s="950"/>
      <c r="I5" s="950"/>
      <c r="J5" s="950"/>
    </row>
    <row r="6" spans="1:19" ht="15.75" x14ac:dyDescent="0.25">
      <c r="A6" s="726" t="s">
        <v>160</v>
      </c>
      <c r="B6" s="726"/>
      <c r="C6" s="1023" t="s">
        <v>1047</v>
      </c>
      <c r="D6" s="1023"/>
      <c r="E6" s="1023"/>
      <c r="F6" s="142"/>
      <c r="G6" s="142"/>
      <c r="H6" s="1026" t="s">
        <v>1049</v>
      </c>
      <c r="I6" s="1026"/>
      <c r="J6" s="1026"/>
      <c r="K6" s="1026"/>
    </row>
    <row r="7" spans="1:19" ht="29.25" customHeight="1" x14ac:dyDescent="0.2">
      <c r="A7" s="1021" t="s">
        <v>76</v>
      </c>
      <c r="B7" s="1021" t="s">
        <v>77</v>
      </c>
      <c r="C7" s="1021" t="s">
        <v>78</v>
      </c>
      <c r="D7" s="1021" t="s">
        <v>155</v>
      </c>
      <c r="E7" s="1021"/>
      <c r="F7" s="1021"/>
      <c r="G7" s="1021"/>
      <c r="H7" s="1021"/>
      <c r="I7" s="760" t="s">
        <v>235</v>
      </c>
      <c r="J7" s="1021" t="s">
        <v>79</v>
      </c>
      <c r="K7" s="1021" t="s">
        <v>223</v>
      </c>
    </row>
    <row r="8" spans="1:19" ht="34.15" customHeight="1" x14ac:dyDescent="0.2">
      <c r="A8" s="1021"/>
      <c r="B8" s="1021"/>
      <c r="C8" s="1021"/>
      <c r="D8" s="1021" t="s">
        <v>81</v>
      </c>
      <c r="E8" s="1021" t="s">
        <v>82</v>
      </c>
      <c r="F8" s="1021"/>
      <c r="G8" s="1021"/>
      <c r="H8" s="760" t="s">
        <v>83</v>
      </c>
      <c r="I8" s="1022"/>
      <c r="J8" s="1021"/>
      <c r="K8" s="1021"/>
      <c r="R8" s="56"/>
      <c r="S8" s="56"/>
    </row>
    <row r="9" spans="1:19" ht="33.75" customHeight="1" x14ac:dyDescent="0.2">
      <c r="A9" s="1021"/>
      <c r="B9" s="1021"/>
      <c r="C9" s="1021"/>
      <c r="D9" s="1021"/>
      <c r="E9" s="52" t="s">
        <v>84</v>
      </c>
      <c r="F9" s="52" t="s">
        <v>85</v>
      </c>
      <c r="G9" s="52" t="s">
        <v>18</v>
      </c>
      <c r="H9" s="761"/>
      <c r="I9" s="761"/>
      <c r="J9" s="1021"/>
      <c r="K9" s="1021"/>
    </row>
    <row r="10" spans="1:19" s="58" customFormat="1" ht="17.100000000000001" customHeight="1" x14ac:dyDescent="0.2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</row>
    <row r="11" spans="1:19" ht="17.100000000000001" customHeight="1" x14ac:dyDescent="0.2">
      <c r="A11" s="59">
        <v>1</v>
      </c>
      <c r="B11" s="60" t="s">
        <v>832</v>
      </c>
      <c r="C11" s="54">
        <v>30</v>
      </c>
      <c r="D11" s="54">
        <v>0</v>
      </c>
      <c r="E11" s="54">
        <v>4</v>
      </c>
      <c r="F11" s="54">
        <v>4</v>
      </c>
      <c r="G11" s="54">
        <f>SUM(E11:F11)</f>
        <v>8</v>
      </c>
      <c r="H11" s="54">
        <f>D11+G11</f>
        <v>8</v>
      </c>
      <c r="I11" s="54">
        <v>30</v>
      </c>
      <c r="J11" s="54">
        <f>C11-H11</f>
        <v>22</v>
      </c>
      <c r="K11" s="53"/>
    </row>
    <row r="12" spans="1:19" ht="17.100000000000001" customHeight="1" x14ac:dyDescent="0.2">
      <c r="A12" s="59">
        <v>2</v>
      </c>
      <c r="B12" s="60" t="s">
        <v>833</v>
      </c>
      <c r="C12" s="54">
        <v>31</v>
      </c>
      <c r="D12" s="54">
        <v>31</v>
      </c>
      <c r="E12" s="54">
        <v>0</v>
      </c>
      <c r="F12" s="54">
        <v>0</v>
      </c>
      <c r="G12" s="54">
        <f t="shared" ref="G12:G23" si="0">SUM(E12:F12)</f>
        <v>0</v>
      </c>
      <c r="H12" s="54">
        <f t="shared" ref="H12:H23" si="1">D12+G12</f>
        <v>31</v>
      </c>
      <c r="I12" s="54">
        <v>31</v>
      </c>
      <c r="J12" s="54">
        <f t="shared" ref="J12:J22" si="2">C12-H12</f>
        <v>0</v>
      </c>
      <c r="K12" s="53"/>
    </row>
    <row r="13" spans="1:19" ht="17.100000000000001" customHeight="1" x14ac:dyDescent="0.2">
      <c r="A13" s="59">
        <v>3</v>
      </c>
      <c r="B13" s="60" t="s">
        <v>834</v>
      </c>
      <c r="C13" s="54">
        <v>30</v>
      </c>
      <c r="D13" s="54">
        <v>11</v>
      </c>
      <c r="E13" s="54">
        <v>3</v>
      </c>
      <c r="F13" s="54">
        <v>0</v>
      </c>
      <c r="G13" s="54">
        <f t="shared" si="0"/>
        <v>3</v>
      </c>
      <c r="H13" s="54">
        <f t="shared" si="1"/>
        <v>14</v>
      </c>
      <c r="I13" s="54">
        <v>30</v>
      </c>
      <c r="J13" s="54">
        <f t="shared" si="2"/>
        <v>16</v>
      </c>
      <c r="K13" s="60"/>
    </row>
    <row r="14" spans="1:19" ht="17.100000000000001" customHeight="1" x14ac:dyDescent="0.2">
      <c r="A14" s="59">
        <v>4</v>
      </c>
      <c r="B14" s="60" t="s">
        <v>835</v>
      </c>
      <c r="C14" s="54">
        <v>31</v>
      </c>
      <c r="D14" s="54">
        <v>0</v>
      </c>
      <c r="E14" s="54">
        <v>4</v>
      </c>
      <c r="F14" s="54">
        <v>0</v>
      </c>
      <c r="G14" s="54">
        <f t="shared" si="0"/>
        <v>4</v>
      </c>
      <c r="H14" s="54">
        <f t="shared" si="1"/>
        <v>4</v>
      </c>
      <c r="I14" s="54">
        <v>31</v>
      </c>
      <c r="J14" s="54">
        <f t="shared" si="2"/>
        <v>27</v>
      </c>
      <c r="K14" s="60"/>
    </row>
    <row r="15" spans="1:19" ht="17.100000000000001" customHeight="1" x14ac:dyDescent="0.2">
      <c r="A15" s="59">
        <v>5</v>
      </c>
      <c r="B15" s="60" t="s">
        <v>836</v>
      </c>
      <c r="C15" s="54">
        <v>31</v>
      </c>
      <c r="D15" s="54">
        <v>0</v>
      </c>
      <c r="E15" s="54">
        <v>5</v>
      </c>
      <c r="F15" s="54">
        <v>6</v>
      </c>
      <c r="G15" s="54">
        <f t="shared" si="0"/>
        <v>11</v>
      </c>
      <c r="H15" s="54">
        <f t="shared" si="1"/>
        <v>11</v>
      </c>
      <c r="I15" s="54">
        <v>31</v>
      </c>
      <c r="J15" s="54">
        <f t="shared" si="2"/>
        <v>20</v>
      </c>
      <c r="K15" s="60"/>
    </row>
    <row r="16" spans="1:19" s="58" customFormat="1" ht="17.100000000000001" customHeight="1" x14ac:dyDescent="0.2">
      <c r="A16" s="59">
        <v>6</v>
      </c>
      <c r="B16" s="60" t="s">
        <v>837</v>
      </c>
      <c r="C16" s="59">
        <v>30</v>
      </c>
      <c r="D16" s="59">
        <v>0</v>
      </c>
      <c r="E16" s="59">
        <v>4</v>
      </c>
      <c r="F16" s="59">
        <v>0</v>
      </c>
      <c r="G16" s="54">
        <f t="shared" si="0"/>
        <v>4</v>
      </c>
      <c r="H16" s="54">
        <f t="shared" si="1"/>
        <v>4</v>
      </c>
      <c r="I16" s="59">
        <v>30</v>
      </c>
      <c r="J16" s="54">
        <f t="shared" si="2"/>
        <v>26</v>
      </c>
      <c r="K16" s="60"/>
    </row>
    <row r="17" spans="1:11" s="58" customFormat="1" ht="17.100000000000001" customHeight="1" x14ac:dyDescent="0.2">
      <c r="A17" s="59">
        <v>7</v>
      </c>
      <c r="B17" s="60" t="s">
        <v>838</v>
      </c>
      <c r="C17" s="59">
        <v>31</v>
      </c>
      <c r="D17" s="59">
        <v>0</v>
      </c>
      <c r="E17" s="59">
        <v>4</v>
      </c>
      <c r="F17" s="59">
        <v>1</v>
      </c>
      <c r="G17" s="54">
        <f t="shared" si="0"/>
        <v>5</v>
      </c>
      <c r="H17" s="54">
        <f t="shared" si="1"/>
        <v>5</v>
      </c>
      <c r="I17" s="59">
        <v>31</v>
      </c>
      <c r="J17" s="54">
        <f t="shared" si="2"/>
        <v>26</v>
      </c>
      <c r="K17" s="60"/>
    </row>
    <row r="18" spans="1:11" s="58" customFormat="1" ht="17.100000000000001" customHeight="1" x14ac:dyDescent="0.2">
      <c r="A18" s="59">
        <v>8</v>
      </c>
      <c r="B18" s="60" t="s">
        <v>839</v>
      </c>
      <c r="C18" s="59">
        <v>30</v>
      </c>
      <c r="D18" s="59">
        <v>21</v>
      </c>
      <c r="E18" s="59">
        <v>2</v>
      </c>
      <c r="F18" s="59">
        <v>0</v>
      </c>
      <c r="G18" s="54">
        <f t="shared" si="0"/>
        <v>2</v>
      </c>
      <c r="H18" s="54">
        <f t="shared" si="1"/>
        <v>23</v>
      </c>
      <c r="I18" s="59">
        <v>30</v>
      </c>
      <c r="J18" s="54">
        <f t="shared" si="2"/>
        <v>7</v>
      </c>
      <c r="K18" s="60"/>
    </row>
    <row r="19" spans="1:11" s="58" customFormat="1" ht="17.100000000000001" customHeight="1" x14ac:dyDescent="0.2">
      <c r="A19" s="59">
        <v>9</v>
      </c>
      <c r="B19" s="60" t="s">
        <v>840</v>
      </c>
      <c r="C19" s="59">
        <v>31</v>
      </c>
      <c r="D19" s="59">
        <v>0</v>
      </c>
      <c r="E19" s="59">
        <v>4</v>
      </c>
      <c r="F19" s="59">
        <v>2</v>
      </c>
      <c r="G19" s="54">
        <f t="shared" si="0"/>
        <v>6</v>
      </c>
      <c r="H19" s="54">
        <f t="shared" si="1"/>
        <v>6</v>
      </c>
      <c r="I19" s="59">
        <v>31</v>
      </c>
      <c r="J19" s="54">
        <f t="shared" si="2"/>
        <v>25</v>
      </c>
      <c r="K19" s="60"/>
    </row>
    <row r="20" spans="1:11" s="58" customFormat="1" ht="17.100000000000001" customHeight="1" x14ac:dyDescent="0.2">
      <c r="A20" s="59">
        <v>10</v>
      </c>
      <c r="B20" s="60" t="s">
        <v>841</v>
      </c>
      <c r="C20" s="59">
        <v>31</v>
      </c>
      <c r="D20" s="59">
        <v>0</v>
      </c>
      <c r="E20" s="59">
        <v>5</v>
      </c>
      <c r="F20" s="59">
        <v>2</v>
      </c>
      <c r="G20" s="54">
        <f t="shared" si="0"/>
        <v>7</v>
      </c>
      <c r="H20" s="54">
        <f t="shared" si="1"/>
        <v>7</v>
      </c>
      <c r="I20" s="59">
        <v>31</v>
      </c>
      <c r="J20" s="54">
        <f t="shared" si="2"/>
        <v>24</v>
      </c>
      <c r="K20" s="60"/>
    </row>
    <row r="21" spans="1:11" s="58" customFormat="1" ht="17.100000000000001" customHeight="1" x14ac:dyDescent="0.2">
      <c r="A21" s="59">
        <v>11</v>
      </c>
      <c r="B21" s="60" t="s">
        <v>842</v>
      </c>
      <c r="C21" s="59">
        <v>28</v>
      </c>
      <c r="D21" s="59">
        <v>0</v>
      </c>
      <c r="E21" s="59">
        <v>4</v>
      </c>
      <c r="F21" s="59">
        <v>0</v>
      </c>
      <c r="G21" s="54">
        <f t="shared" si="0"/>
        <v>4</v>
      </c>
      <c r="H21" s="54">
        <f t="shared" si="1"/>
        <v>4</v>
      </c>
      <c r="I21" s="59">
        <v>28</v>
      </c>
      <c r="J21" s="54">
        <f t="shared" si="2"/>
        <v>24</v>
      </c>
      <c r="K21" s="60"/>
    </row>
    <row r="22" spans="1:11" s="58" customFormat="1" ht="17.100000000000001" customHeight="1" x14ac:dyDescent="0.2">
      <c r="A22" s="59">
        <v>12</v>
      </c>
      <c r="B22" s="60" t="s">
        <v>843</v>
      </c>
      <c r="C22" s="59">
        <v>31</v>
      </c>
      <c r="D22" s="59">
        <v>0</v>
      </c>
      <c r="E22" s="59">
        <v>4</v>
      </c>
      <c r="F22" s="59">
        <v>3</v>
      </c>
      <c r="G22" s="54">
        <f t="shared" si="0"/>
        <v>7</v>
      </c>
      <c r="H22" s="54">
        <f t="shared" si="1"/>
        <v>7</v>
      </c>
      <c r="I22" s="59">
        <v>31</v>
      </c>
      <c r="J22" s="54">
        <f t="shared" si="2"/>
        <v>24</v>
      </c>
      <c r="K22" s="60"/>
    </row>
    <row r="23" spans="1:11" s="58" customFormat="1" ht="17.100000000000001" customHeight="1" x14ac:dyDescent="0.2">
      <c r="A23" s="60"/>
      <c r="B23" s="61" t="s">
        <v>18</v>
      </c>
      <c r="C23" s="59">
        <f>SUM(C11:C22)</f>
        <v>365</v>
      </c>
      <c r="D23" s="59">
        <f>SUM(D11:D22)</f>
        <v>63</v>
      </c>
      <c r="E23" s="59">
        <f>SUM(E11:E22)</f>
        <v>43</v>
      </c>
      <c r="F23" s="59">
        <f>SUM(F11:F22)</f>
        <v>18</v>
      </c>
      <c r="G23" s="54">
        <f t="shared" si="0"/>
        <v>61</v>
      </c>
      <c r="H23" s="54">
        <f t="shared" si="1"/>
        <v>124</v>
      </c>
      <c r="I23" s="59">
        <f>SUM(I11:I22)</f>
        <v>365</v>
      </c>
      <c r="J23" s="54">
        <f>SUM(J11:J22)</f>
        <v>241</v>
      </c>
      <c r="K23" s="60"/>
    </row>
    <row r="24" spans="1:11" s="58" customFormat="1" ht="11.25" customHeight="1" x14ac:dyDescent="0.2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60"/>
    </row>
    <row r="25" spans="1:11" ht="15" x14ac:dyDescent="0.25">
      <c r="A25" s="55" t="s">
        <v>109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1" ht="15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1" ht="15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1" x14ac:dyDescent="0.2">
      <c r="D28" s="50" t="s">
        <v>11</v>
      </c>
    </row>
    <row r="29" spans="1:11" ht="15" x14ac:dyDescent="0.25">
      <c r="A29" s="55" t="s">
        <v>12</v>
      </c>
      <c r="B29" s="55"/>
      <c r="C29" s="55"/>
      <c r="D29" s="55"/>
      <c r="E29" s="55"/>
      <c r="F29" s="55"/>
      <c r="G29" s="55"/>
      <c r="H29" s="55"/>
      <c r="I29" s="55"/>
      <c r="J29" s="169" t="s">
        <v>13</v>
      </c>
    </row>
    <row r="30" spans="1:11" ht="15" x14ac:dyDescent="0.2">
      <c r="A30" s="1020" t="s">
        <v>14</v>
      </c>
      <c r="B30" s="1020"/>
      <c r="C30" s="1020"/>
      <c r="D30" s="1020"/>
      <c r="E30" s="1020"/>
      <c r="F30" s="1020"/>
      <c r="G30" s="1020"/>
      <c r="H30" s="1020"/>
      <c r="I30" s="1020"/>
      <c r="J30" s="1020"/>
    </row>
    <row r="31" spans="1:11" ht="15" x14ac:dyDescent="0.2">
      <c r="A31" s="1020" t="s">
        <v>1050</v>
      </c>
      <c r="B31" s="1020"/>
      <c r="C31" s="1020"/>
      <c r="D31" s="1020"/>
      <c r="E31" s="1020"/>
      <c r="F31" s="1020"/>
      <c r="G31" s="1020"/>
      <c r="H31" s="1020"/>
      <c r="I31" s="1020"/>
      <c r="J31" s="1020"/>
    </row>
    <row r="32" spans="1:11" ht="15" x14ac:dyDescent="0.25">
      <c r="A32" s="55"/>
      <c r="B32" s="55"/>
      <c r="C32" s="55"/>
      <c r="D32" s="55"/>
      <c r="E32" s="55"/>
      <c r="F32" s="55"/>
      <c r="G32" s="55"/>
      <c r="H32" s="55" t="s">
        <v>86</v>
      </c>
      <c r="I32" s="55"/>
      <c r="J32" s="55"/>
    </row>
  </sheetData>
  <mergeCells count="19">
    <mergeCell ref="K7:K9"/>
    <mergeCell ref="H8:H9"/>
    <mergeCell ref="C1:H1"/>
    <mergeCell ref="A2:J2"/>
    <mergeCell ref="A3:J3"/>
    <mergeCell ref="A5:J5"/>
    <mergeCell ref="A6:B6"/>
    <mergeCell ref="H6:K6"/>
    <mergeCell ref="C6:E6"/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3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T29"/>
  <sheetViews>
    <sheetView topLeftCell="A4" zoomScaleNormal="100" zoomScaleSheetLayoutView="100" workbookViewId="0">
      <selection activeCell="K11" sqref="K11"/>
    </sheetView>
  </sheetViews>
  <sheetFormatPr defaultRowHeight="12.75" x14ac:dyDescent="0.2"/>
  <cols>
    <col min="1" max="1" width="5.5703125" style="268" customWidth="1"/>
    <col min="2" max="2" width="11.5703125" style="268" customWidth="1"/>
    <col min="3" max="3" width="10.28515625" style="268" customWidth="1"/>
    <col min="4" max="4" width="8.42578125" style="268" customWidth="1"/>
    <col min="5" max="6" width="9.85546875" style="268" customWidth="1"/>
    <col min="7" max="7" width="10.85546875" style="268" customWidth="1"/>
    <col min="8" max="8" width="12.85546875" style="268" customWidth="1"/>
    <col min="9" max="9" width="8.7109375" style="268" customWidth="1"/>
    <col min="10" max="11" width="8" style="268" customWidth="1"/>
    <col min="12" max="14" width="8.140625" style="268" customWidth="1"/>
    <col min="15" max="15" width="8.42578125" style="268" customWidth="1"/>
    <col min="16" max="16" width="8.140625" style="268" customWidth="1"/>
    <col min="17" max="18" width="8.85546875" style="268" customWidth="1"/>
    <col min="19" max="19" width="10.7109375" style="268" customWidth="1"/>
    <col min="20" max="20" width="14.140625" style="268" customWidth="1"/>
    <col min="21" max="16384" width="9.140625" style="268"/>
  </cols>
  <sheetData>
    <row r="1" spans="1:20" ht="12.75" customHeight="1" x14ac:dyDescent="0.2">
      <c r="G1" s="1046"/>
      <c r="H1" s="1046"/>
      <c r="I1" s="1046"/>
      <c r="Q1" s="1047" t="s">
        <v>530</v>
      </c>
      <c r="R1" s="1047"/>
      <c r="S1" s="1047"/>
      <c r="T1" s="1047"/>
    </row>
    <row r="2" spans="1:20" ht="15.75" x14ac:dyDescent="0.25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  <c r="R2" s="1044"/>
      <c r="S2" s="1044"/>
      <c r="T2" s="1044"/>
    </row>
    <row r="3" spans="1:20" ht="18" x14ac:dyDescent="0.25">
      <c r="A3" s="1045" t="s">
        <v>744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  <c r="O3" s="1045"/>
      <c r="P3" s="1045"/>
      <c r="Q3" s="1045"/>
      <c r="R3" s="1045"/>
      <c r="S3" s="1045"/>
      <c r="T3" s="1045"/>
    </row>
    <row r="4" spans="1:20" ht="12.75" customHeight="1" x14ac:dyDescent="0.2">
      <c r="A4" s="1043" t="s">
        <v>752</v>
      </c>
      <c r="B4" s="1043"/>
      <c r="C4" s="1043"/>
      <c r="D4" s="1043"/>
      <c r="E4" s="1043"/>
      <c r="F4" s="1043"/>
      <c r="G4" s="1043"/>
      <c r="H4" s="1043"/>
      <c r="I4" s="1043"/>
      <c r="J4" s="1043"/>
      <c r="K4" s="1043"/>
      <c r="L4" s="1043"/>
      <c r="M4" s="1043"/>
      <c r="N4" s="1043"/>
      <c r="O4" s="1043"/>
      <c r="P4" s="1043"/>
      <c r="Q4" s="1043"/>
      <c r="R4" s="1043"/>
      <c r="S4" s="1043"/>
      <c r="T4" s="1043"/>
    </row>
    <row r="5" spans="1:20" s="322" customFormat="1" ht="7.5" customHeight="1" x14ac:dyDescent="0.2">
      <c r="A5" s="1043"/>
      <c r="B5" s="1043"/>
      <c r="C5" s="1043"/>
      <c r="D5" s="1043"/>
      <c r="E5" s="1043"/>
      <c r="F5" s="1043"/>
      <c r="G5" s="1043"/>
      <c r="H5" s="1043"/>
      <c r="I5" s="1043"/>
      <c r="J5" s="1043"/>
      <c r="K5" s="1043"/>
      <c r="L5" s="1043"/>
      <c r="M5" s="1043"/>
      <c r="N5" s="1043"/>
      <c r="O5" s="1043"/>
      <c r="P5" s="1043"/>
      <c r="Q5" s="1043"/>
      <c r="R5" s="1043"/>
      <c r="S5" s="1043"/>
      <c r="T5" s="1043"/>
    </row>
    <row r="6" spans="1:20" x14ac:dyDescent="0.2">
      <c r="A6" s="1029"/>
      <c r="B6" s="1029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</row>
    <row r="7" spans="1:20" x14ac:dyDescent="0.2">
      <c r="A7" s="1034" t="s">
        <v>160</v>
      </c>
      <c r="B7" s="1034"/>
      <c r="C7" s="1039" t="s">
        <v>1047</v>
      </c>
      <c r="D7" s="1039"/>
      <c r="E7" s="1039"/>
      <c r="H7" s="357"/>
      <c r="L7" s="1030" t="s">
        <v>1049</v>
      </c>
      <c r="M7" s="1030"/>
      <c r="N7" s="1030"/>
      <c r="O7" s="1030"/>
      <c r="P7" s="1030"/>
      <c r="Q7" s="1030"/>
      <c r="R7" s="1030"/>
      <c r="S7" s="1030"/>
      <c r="T7" s="1030"/>
    </row>
    <row r="8" spans="1:20" ht="24.75" customHeight="1" x14ac:dyDescent="0.2">
      <c r="A8" s="960" t="s">
        <v>2</v>
      </c>
      <c r="B8" s="960" t="s">
        <v>3</v>
      </c>
      <c r="C8" s="1031" t="s">
        <v>483</v>
      </c>
      <c r="D8" s="1032"/>
      <c r="E8" s="1032"/>
      <c r="F8" s="1032"/>
      <c r="G8" s="1033"/>
      <c r="H8" s="1035" t="s">
        <v>87</v>
      </c>
      <c r="I8" s="1031" t="s">
        <v>88</v>
      </c>
      <c r="J8" s="1032"/>
      <c r="K8" s="1032"/>
      <c r="L8" s="1033"/>
      <c r="M8" s="960" t="s">
        <v>647</v>
      </c>
      <c r="N8" s="960"/>
      <c r="O8" s="960"/>
      <c r="P8" s="960"/>
      <c r="Q8" s="960"/>
      <c r="R8" s="960"/>
      <c r="S8" s="1038" t="s">
        <v>705</v>
      </c>
      <c r="T8" s="1038"/>
    </row>
    <row r="9" spans="1:20" ht="44.45" customHeight="1" x14ac:dyDescent="0.2">
      <c r="A9" s="960"/>
      <c r="B9" s="960"/>
      <c r="C9" s="355" t="s">
        <v>5</v>
      </c>
      <c r="D9" s="355" t="s">
        <v>6</v>
      </c>
      <c r="E9" s="355" t="s">
        <v>355</v>
      </c>
      <c r="F9" s="358" t="s">
        <v>103</v>
      </c>
      <c r="G9" s="358" t="s">
        <v>224</v>
      </c>
      <c r="H9" s="1036"/>
      <c r="I9" s="355" t="s">
        <v>92</v>
      </c>
      <c r="J9" s="355" t="s">
        <v>20</v>
      </c>
      <c r="K9" s="355" t="s">
        <v>44</v>
      </c>
      <c r="L9" s="355" t="s">
        <v>684</v>
      </c>
      <c r="M9" s="355" t="s">
        <v>18</v>
      </c>
      <c r="N9" s="355" t="s">
        <v>648</v>
      </c>
      <c r="O9" s="355" t="s">
        <v>649</v>
      </c>
      <c r="P9" s="355" t="s">
        <v>650</v>
      </c>
      <c r="Q9" s="355" t="s">
        <v>651</v>
      </c>
      <c r="R9" s="355" t="s">
        <v>652</v>
      </c>
      <c r="S9" s="355" t="s">
        <v>711</v>
      </c>
      <c r="T9" s="355" t="s">
        <v>709</v>
      </c>
    </row>
    <row r="10" spans="1:20" s="275" customFormat="1" x14ac:dyDescent="0.2">
      <c r="A10" s="327">
        <v>1</v>
      </c>
      <c r="B10" s="327">
        <v>2</v>
      </c>
      <c r="C10" s="327">
        <v>3</v>
      </c>
      <c r="D10" s="327">
        <v>4</v>
      </c>
      <c r="E10" s="327">
        <v>5</v>
      </c>
      <c r="F10" s="327">
        <v>6</v>
      </c>
      <c r="G10" s="327">
        <v>7</v>
      </c>
      <c r="H10" s="327">
        <v>8</v>
      </c>
      <c r="I10" s="327">
        <v>9</v>
      </c>
      <c r="J10" s="327">
        <v>10</v>
      </c>
      <c r="K10" s="327">
        <v>11</v>
      </c>
      <c r="L10" s="327">
        <v>12</v>
      </c>
      <c r="M10" s="327">
        <v>13</v>
      </c>
      <c r="N10" s="327">
        <v>14</v>
      </c>
      <c r="O10" s="327">
        <v>15</v>
      </c>
      <c r="P10" s="327">
        <v>16</v>
      </c>
      <c r="Q10" s="327">
        <v>17</v>
      </c>
      <c r="R10" s="327">
        <v>18</v>
      </c>
      <c r="S10" s="327">
        <v>19</v>
      </c>
      <c r="T10" s="327">
        <v>20</v>
      </c>
    </row>
    <row r="11" spans="1:20" x14ac:dyDescent="0.2">
      <c r="A11" s="269">
        <v>1</v>
      </c>
      <c r="B11" s="481" t="s">
        <v>891</v>
      </c>
      <c r="C11" s="481">
        <v>6100</v>
      </c>
      <c r="D11" s="481">
        <v>1000</v>
      </c>
      <c r="E11" s="481">
        <v>0</v>
      </c>
      <c r="F11" s="481">
        <v>0</v>
      </c>
      <c r="G11" s="481">
        <f>SUM(C11:F11)</f>
        <v>7100</v>
      </c>
      <c r="H11" s="490">
        <v>241</v>
      </c>
      <c r="I11" s="491">
        <f>J11</f>
        <v>171.11</v>
      </c>
      <c r="J11" s="491">
        <f>G11*H11*100/1000000</f>
        <v>171.11</v>
      </c>
      <c r="K11" s="491">
        <v>0</v>
      </c>
      <c r="L11" s="491">
        <v>0</v>
      </c>
      <c r="M11" s="491">
        <f>N11+O11+P11+Q11+R11</f>
        <v>0</v>
      </c>
      <c r="N11" s="491">
        <v>0</v>
      </c>
      <c r="O11" s="491">
        <v>0</v>
      </c>
      <c r="P11" s="491">
        <v>0</v>
      </c>
      <c r="Q11" s="491">
        <v>0</v>
      </c>
      <c r="R11" s="491">
        <v>0</v>
      </c>
      <c r="S11" s="481">
        <v>1400</v>
      </c>
      <c r="T11" s="491">
        <f>S11*I11/100000</f>
        <v>2.3955400000000004</v>
      </c>
    </row>
    <row r="12" spans="1:20" x14ac:dyDescent="0.2">
      <c r="A12" s="269">
        <v>2</v>
      </c>
      <c r="B12" s="269" t="s">
        <v>890</v>
      </c>
      <c r="C12" s="391">
        <v>2287</v>
      </c>
      <c r="D12" s="391">
        <v>0</v>
      </c>
      <c r="E12" s="391">
        <v>0</v>
      </c>
      <c r="F12" s="391">
        <v>0</v>
      </c>
      <c r="G12" s="391">
        <f>SUM(C12:F12)</f>
        <v>2287</v>
      </c>
      <c r="H12" s="392">
        <v>241</v>
      </c>
      <c r="I12" s="491">
        <f>J12</f>
        <v>55.116700000000002</v>
      </c>
      <c r="J12" s="409">
        <f>G12*100*H12/1000000</f>
        <v>55.116700000000002</v>
      </c>
      <c r="K12" s="408">
        <v>0</v>
      </c>
      <c r="L12" s="408">
        <v>0</v>
      </c>
      <c r="M12" s="408">
        <f>N12+O12+P12+Q12</f>
        <v>0</v>
      </c>
      <c r="N12" s="408">
        <v>0</v>
      </c>
      <c r="O12" s="408">
        <v>0</v>
      </c>
      <c r="P12" s="408">
        <v>0</v>
      </c>
      <c r="Q12" s="408">
        <v>0</v>
      </c>
      <c r="R12" s="409">
        <v>0</v>
      </c>
      <c r="S12" s="269">
        <v>1400</v>
      </c>
      <c r="T12" s="409">
        <f>S12*I12/100000</f>
        <v>0.77163380000000004</v>
      </c>
    </row>
    <row r="13" spans="1:20" x14ac:dyDescent="0.2">
      <c r="A13" s="269">
        <v>3</v>
      </c>
      <c r="B13" s="481" t="s">
        <v>892</v>
      </c>
      <c r="C13" s="481">
        <v>24000</v>
      </c>
      <c r="D13" s="481">
        <v>1500</v>
      </c>
      <c r="E13" s="481">
        <v>0</v>
      </c>
      <c r="F13" s="481">
        <v>0</v>
      </c>
      <c r="G13" s="481">
        <v>25500</v>
      </c>
      <c r="H13" s="490">
        <v>241</v>
      </c>
      <c r="I13" s="481">
        <v>614.54999999999995</v>
      </c>
      <c r="J13" s="481">
        <v>614.54999999999995</v>
      </c>
      <c r="K13" s="491">
        <v>0</v>
      </c>
      <c r="L13" s="491">
        <v>0</v>
      </c>
      <c r="M13" s="491">
        <v>0</v>
      </c>
      <c r="N13" s="491">
        <v>0</v>
      </c>
      <c r="O13" s="491">
        <v>0</v>
      </c>
      <c r="P13" s="491">
        <v>0</v>
      </c>
      <c r="Q13" s="491">
        <v>0</v>
      </c>
      <c r="R13" s="491">
        <v>0</v>
      </c>
      <c r="S13" s="481">
        <v>1400</v>
      </c>
      <c r="T13" s="491">
        <f>S13*I13/100000</f>
        <v>8.6036999999999981</v>
      </c>
    </row>
    <row r="14" spans="1:20" x14ac:dyDescent="0.2">
      <c r="A14" s="269">
        <v>4</v>
      </c>
      <c r="B14" s="270"/>
      <c r="C14" s="270"/>
      <c r="D14" s="270"/>
      <c r="E14" s="270"/>
      <c r="F14" s="270"/>
      <c r="G14" s="270"/>
      <c r="H14" s="301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</row>
    <row r="15" spans="1:20" x14ac:dyDescent="0.2">
      <c r="A15" s="328" t="s">
        <v>18</v>
      </c>
      <c r="B15" s="270"/>
      <c r="C15" s="493">
        <f>SUM(C11:C14)</f>
        <v>32387</v>
      </c>
      <c r="D15" s="493">
        <f t="shared" ref="D15:T15" si="0">SUM(D11:D14)</f>
        <v>2500</v>
      </c>
      <c r="E15" s="493">
        <f t="shared" si="0"/>
        <v>0</v>
      </c>
      <c r="F15" s="493">
        <f t="shared" si="0"/>
        <v>0</v>
      </c>
      <c r="G15" s="671">
        <f t="shared" si="0"/>
        <v>34887</v>
      </c>
      <c r="H15" s="671">
        <v>241</v>
      </c>
      <c r="I15" s="493">
        <f t="shared" si="0"/>
        <v>840.77670000000001</v>
      </c>
      <c r="J15" s="493">
        <f t="shared" si="0"/>
        <v>840.77670000000001</v>
      </c>
      <c r="K15" s="493">
        <f t="shared" si="0"/>
        <v>0</v>
      </c>
      <c r="L15" s="493">
        <f t="shared" si="0"/>
        <v>0</v>
      </c>
      <c r="M15" s="493">
        <f t="shared" si="0"/>
        <v>0</v>
      </c>
      <c r="N15" s="493">
        <f t="shared" si="0"/>
        <v>0</v>
      </c>
      <c r="O15" s="493">
        <f t="shared" si="0"/>
        <v>0</v>
      </c>
      <c r="P15" s="493">
        <f t="shared" si="0"/>
        <v>0</v>
      </c>
      <c r="Q15" s="493">
        <f t="shared" si="0"/>
        <v>0</v>
      </c>
      <c r="R15" s="493">
        <f t="shared" si="0"/>
        <v>0</v>
      </c>
      <c r="S15" s="493">
        <f t="shared" si="0"/>
        <v>4200</v>
      </c>
      <c r="T15" s="493">
        <f t="shared" si="0"/>
        <v>11.770873799999999</v>
      </c>
    </row>
    <row r="16" spans="1:20" ht="56.25" customHeight="1" x14ac:dyDescent="0.2">
      <c r="A16" s="673">
        <v>5</v>
      </c>
      <c r="B16" s="470" t="s">
        <v>1073</v>
      </c>
      <c r="C16" s="1040">
        <v>41783</v>
      </c>
      <c r="D16" s="1041"/>
      <c r="E16" s="1041"/>
      <c r="F16" s="1042"/>
      <c r="G16" s="666">
        <f>C16</f>
        <v>41783</v>
      </c>
      <c r="H16" s="392">
        <v>42</v>
      </c>
      <c r="I16" s="667">
        <f>J16+K16+L16</f>
        <v>175.48859999999999</v>
      </c>
      <c r="J16" s="667">
        <f>G16*H16*100/1000000</f>
        <v>175.48859999999999</v>
      </c>
      <c r="K16" s="667">
        <v>0</v>
      </c>
      <c r="L16" s="667">
        <v>0</v>
      </c>
      <c r="M16" s="667">
        <v>0</v>
      </c>
      <c r="N16" s="667">
        <v>0</v>
      </c>
      <c r="O16" s="667">
        <v>0</v>
      </c>
      <c r="P16" s="667">
        <v>0</v>
      </c>
      <c r="Q16" s="667">
        <v>0</v>
      </c>
      <c r="R16" s="667">
        <v>0</v>
      </c>
      <c r="S16" s="672">
        <v>1400</v>
      </c>
      <c r="T16" s="667">
        <f>J16*S16/100000</f>
        <v>2.4568403999999999</v>
      </c>
    </row>
    <row r="17" spans="1:20" x14ac:dyDescent="0.2">
      <c r="A17" s="1027" t="s">
        <v>37</v>
      </c>
      <c r="B17" s="1028"/>
      <c r="C17" s="328"/>
      <c r="D17" s="328"/>
      <c r="E17" s="328"/>
      <c r="F17" s="328"/>
      <c r="G17" s="328"/>
      <c r="H17" s="328"/>
      <c r="I17" s="493">
        <f>I15+I16</f>
        <v>1016.2653</v>
      </c>
      <c r="J17" s="493">
        <f t="shared" ref="J17:R17" si="1">J15+J16</f>
        <v>1016.2653</v>
      </c>
      <c r="K17" s="493">
        <f t="shared" si="1"/>
        <v>0</v>
      </c>
      <c r="L17" s="493">
        <f t="shared" si="1"/>
        <v>0</v>
      </c>
      <c r="M17" s="493">
        <f t="shared" si="1"/>
        <v>0</v>
      </c>
      <c r="N17" s="493">
        <f t="shared" si="1"/>
        <v>0</v>
      </c>
      <c r="O17" s="493">
        <f t="shared" si="1"/>
        <v>0</v>
      </c>
      <c r="P17" s="493">
        <f t="shared" si="1"/>
        <v>0</v>
      </c>
      <c r="Q17" s="493">
        <f t="shared" si="1"/>
        <v>0</v>
      </c>
      <c r="R17" s="493">
        <f t="shared" si="1"/>
        <v>0</v>
      </c>
      <c r="S17" s="328">
        <v>1400</v>
      </c>
      <c r="T17" s="493">
        <f>T16+T15</f>
        <v>14.227714199999998</v>
      </c>
    </row>
    <row r="18" spans="1:20" x14ac:dyDescent="0.2">
      <c r="A18" s="272"/>
      <c r="B18" s="272"/>
      <c r="C18" s="272"/>
      <c r="D18" s="272"/>
      <c r="E18" s="272"/>
      <c r="F18" s="272"/>
      <c r="G18" s="272"/>
      <c r="H18" s="272"/>
    </row>
    <row r="19" spans="1:20" x14ac:dyDescent="0.2">
      <c r="A19" s="273" t="s">
        <v>8</v>
      </c>
      <c r="B19" s="274"/>
      <c r="C19" s="274"/>
      <c r="D19" s="272"/>
      <c r="E19" s="272"/>
      <c r="F19" s="272"/>
      <c r="G19" s="272"/>
      <c r="H19" s="272"/>
    </row>
    <row r="20" spans="1:20" x14ac:dyDescent="0.2">
      <c r="A20" s="275" t="s">
        <v>9</v>
      </c>
      <c r="B20" s="275"/>
      <c r="C20" s="275"/>
    </row>
    <row r="21" spans="1:20" x14ac:dyDescent="0.2">
      <c r="A21" s="275" t="s">
        <v>10</v>
      </c>
      <c r="B21" s="275"/>
      <c r="C21" s="275"/>
    </row>
    <row r="22" spans="1:20" x14ac:dyDescent="0.2">
      <c r="A22" s="275"/>
      <c r="B22" s="275"/>
      <c r="C22" s="275"/>
    </row>
    <row r="23" spans="1:20" x14ac:dyDescent="0.2">
      <c r="A23" s="275"/>
      <c r="B23" s="275"/>
      <c r="C23" s="275"/>
    </row>
    <row r="24" spans="1:20" ht="16.5" customHeight="1" x14ac:dyDescent="0.2">
      <c r="A24" s="275" t="s">
        <v>12</v>
      </c>
      <c r="H24" s="275"/>
      <c r="J24" s="275"/>
      <c r="K24" s="275"/>
      <c r="L24" s="275"/>
      <c r="M24" s="275"/>
      <c r="N24" s="275"/>
      <c r="O24" s="275"/>
      <c r="P24" s="275"/>
      <c r="Q24" s="275"/>
      <c r="R24" s="1037" t="s">
        <v>13</v>
      </c>
      <c r="S24" s="1037"/>
      <c r="T24" s="275"/>
    </row>
    <row r="25" spans="1:20" ht="12.75" customHeight="1" x14ac:dyDescent="0.2">
      <c r="I25" s="275"/>
      <c r="J25" s="1037" t="s">
        <v>14</v>
      </c>
      <c r="K25" s="1037"/>
      <c r="L25" s="1037"/>
      <c r="M25" s="1037"/>
      <c r="N25" s="1037"/>
      <c r="O25" s="1037"/>
      <c r="P25" s="1037"/>
      <c r="Q25" s="1037"/>
      <c r="R25" s="1037"/>
      <c r="S25" s="1037"/>
      <c r="T25" s="1037"/>
    </row>
    <row r="26" spans="1:20" ht="12.75" customHeight="1" x14ac:dyDescent="0.2">
      <c r="I26" s="1037" t="s">
        <v>1053</v>
      </c>
      <c r="J26" s="1037"/>
      <c r="K26" s="1037"/>
      <c r="L26" s="1037"/>
      <c r="M26" s="1037"/>
      <c r="N26" s="1037"/>
      <c r="O26" s="1037"/>
      <c r="P26" s="1037"/>
      <c r="Q26" s="1037"/>
      <c r="R26" s="1037"/>
      <c r="S26" s="1037"/>
      <c r="T26" s="1037"/>
    </row>
    <row r="27" spans="1:20" x14ac:dyDescent="0.2">
      <c r="A27" s="275"/>
      <c r="B27" s="275"/>
      <c r="J27" s="275"/>
      <c r="K27" s="275"/>
      <c r="L27" s="275"/>
      <c r="M27" s="275"/>
      <c r="N27" s="275"/>
      <c r="O27" s="275"/>
      <c r="P27" s="275"/>
      <c r="Q27" s="275"/>
      <c r="R27" s="275" t="s">
        <v>706</v>
      </c>
      <c r="S27" s="275"/>
      <c r="T27" s="275"/>
    </row>
    <row r="29" spans="1:20" x14ac:dyDescent="0.2">
      <c r="A29" s="1029"/>
      <c r="B29" s="1029"/>
      <c r="C29" s="1029"/>
      <c r="D29" s="1029"/>
      <c r="E29" s="1029"/>
      <c r="F29" s="1029"/>
      <c r="G29" s="1029"/>
      <c r="H29" s="1029"/>
      <c r="I29" s="1029"/>
      <c r="J29" s="1029"/>
      <c r="K29" s="1029"/>
      <c r="L29" s="1029"/>
      <c r="M29" s="1029"/>
      <c r="N29" s="1029"/>
      <c r="O29" s="1029"/>
      <c r="P29" s="1029"/>
      <c r="Q29" s="1029"/>
      <c r="R29" s="1029"/>
      <c r="S29" s="1029"/>
      <c r="T29" s="1029"/>
    </row>
  </sheetData>
  <mergeCells count="22">
    <mergeCell ref="A4:T5"/>
    <mergeCell ref="A2:T2"/>
    <mergeCell ref="A3:T3"/>
    <mergeCell ref="G1:I1"/>
    <mergeCell ref="A6:T6"/>
    <mergeCell ref="Q1:T1"/>
    <mergeCell ref="A17:B17"/>
    <mergeCell ref="A29:T29"/>
    <mergeCell ref="L7:T7"/>
    <mergeCell ref="A8:A9"/>
    <mergeCell ref="B8:B9"/>
    <mergeCell ref="C8:G8"/>
    <mergeCell ref="A7:B7"/>
    <mergeCell ref="H8:H9"/>
    <mergeCell ref="J25:T25"/>
    <mergeCell ref="I26:T26"/>
    <mergeCell ref="I8:L8"/>
    <mergeCell ref="R24:S24"/>
    <mergeCell ref="M8:R8"/>
    <mergeCell ref="S8:T8"/>
    <mergeCell ref="C7:E7"/>
    <mergeCell ref="C16:F16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71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T29"/>
  <sheetViews>
    <sheetView topLeftCell="F8" zoomScale="115" zoomScaleNormal="115" zoomScaleSheetLayoutView="100" workbookViewId="0">
      <selection activeCell="A16" sqref="A16"/>
    </sheetView>
  </sheetViews>
  <sheetFormatPr defaultRowHeight="12.75" x14ac:dyDescent="0.2"/>
  <cols>
    <col min="1" max="1" width="5.5703125" style="268" customWidth="1"/>
    <col min="2" max="2" width="11.42578125" style="268" customWidth="1"/>
    <col min="3" max="3" width="10.28515625" style="268" customWidth="1"/>
    <col min="4" max="4" width="8.42578125" style="268" customWidth="1"/>
    <col min="5" max="6" width="9.85546875" style="268" customWidth="1"/>
    <col min="7" max="7" width="10.85546875" style="268" customWidth="1"/>
    <col min="8" max="8" width="12.85546875" style="268" customWidth="1"/>
    <col min="9" max="9" width="8.7109375" style="268" customWidth="1"/>
    <col min="10" max="11" width="8" style="268" customWidth="1"/>
    <col min="12" max="14" width="8.140625" style="268" customWidth="1"/>
    <col min="15" max="15" width="8.42578125" style="268" customWidth="1"/>
    <col min="16" max="18" width="8.140625" style="268" customWidth="1"/>
    <col min="19" max="19" width="10.42578125" style="268" customWidth="1"/>
    <col min="20" max="20" width="12.5703125" style="268" customWidth="1"/>
    <col min="21" max="16384" width="9.140625" style="268"/>
  </cols>
  <sheetData>
    <row r="1" spans="1:20" ht="12.75" customHeight="1" x14ac:dyDescent="0.2">
      <c r="G1" s="1046"/>
      <c r="H1" s="1046"/>
      <c r="I1" s="1046"/>
      <c r="S1" s="1047" t="s">
        <v>531</v>
      </c>
      <c r="T1" s="1047"/>
    </row>
    <row r="2" spans="1:20" ht="15.75" x14ac:dyDescent="0.25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  <c r="P2" s="1044"/>
      <c r="Q2" s="1044"/>
      <c r="R2" s="1044"/>
      <c r="S2" s="1044"/>
      <c r="T2" s="1044"/>
    </row>
    <row r="3" spans="1:20" ht="18" x14ac:dyDescent="0.25">
      <c r="A3" s="1045" t="s">
        <v>744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  <c r="O3" s="1045"/>
      <c r="P3" s="1045"/>
      <c r="Q3" s="1045"/>
      <c r="R3" s="1045"/>
      <c r="S3" s="1045"/>
      <c r="T3" s="1045"/>
    </row>
    <row r="4" spans="1:20" ht="12.75" customHeight="1" x14ac:dyDescent="0.2">
      <c r="A4" s="1043" t="s">
        <v>753</v>
      </c>
      <c r="B4" s="1043"/>
      <c r="C4" s="1043"/>
      <c r="D4" s="1043"/>
      <c r="E4" s="1043"/>
      <c r="F4" s="1043"/>
      <c r="G4" s="1043"/>
      <c r="H4" s="1043"/>
      <c r="I4" s="1043"/>
      <c r="J4" s="1043"/>
      <c r="K4" s="1043"/>
      <c r="L4" s="1043"/>
      <c r="M4" s="1043"/>
      <c r="N4" s="1043"/>
      <c r="O4" s="1043"/>
      <c r="P4" s="1043"/>
      <c r="Q4" s="1043"/>
      <c r="R4" s="1043"/>
      <c r="S4" s="1043"/>
      <c r="T4" s="1043"/>
    </row>
    <row r="5" spans="1:20" s="322" customFormat="1" ht="7.5" customHeight="1" x14ac:dyDescent="0.2">
      <c r="A5" s="1043"/>
      <c r="B5" s="1043"/>
      <c r="C5" s="1043"/>
      <c r="D5" s="1043"/>
      <c r="E5" s="1043"/>
      <c r="F5" s="1043"/>
      <c r="G5" s="1043"/>
      <c r="H5" s="1043"/>
      <c r="I5" s="1043"/>
      <c r="J5" s="1043"/>
      <c r="K5" s="1043"/>
      <c r="L5" s="1043"/>
      <c r="M5" s="1043"/>
      <c r="N5" s="1043"/>
      <c r="O5" s="1043"/>
      <c r="P5" s="1043"/>
      <c r="Q5" s="1043"/>
      <c r="R5" s="1043"/>
      <c r="S5" s="1043"/>
      <c r="T5" s="1043"/>
    </row>
    <row r="6" spans="1:20" x14ac:dyDescent="0.2">
      <c r="A6" s="1029"/>
      <c r="B6" s="1029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</row>
    <row r="7" spans="1:20" x14ac:dyDescent="0.2">
      <c r="A7" s="1034" t="s">
        <v>160</v>
      </c>
      <c r="B7" s="1034"/>
      <c r="C7" s="1039" t="s">
        <v>1047</v>
      </c>
      <c r="D7" s="1039"/>
      <c r="E7" s="1039"/>
      <c r="H7" s="357"/>
      <c r="L7" s="1030" t="s">
        <v>1049</v>
      </c>
      <c r="M7" s="1030"/>
      <c r="N7" s="1030"/>
      <c r="O7" s="1030"/>
      <c r="P7" s="1030"/>
      <c r="Q7" s="1030"/>
      <c r="R7" s="1030"/>
      <c r="S7" s="1030"/>
      <c r="T7" s="1030"/>
    </row>
    <row r="8" spans="1:20" ht="52.5" customHeight="1" x14ac:dyDescent="0.2">
      <c r="A8" s="960" t="s">
        <v>2</v>
      </c>
      <c r="B8" s="960" t="s">
        <v>3</v>
      </c>
      <c r="C8" s="1031" t="s">
        <v>483</v>
      </c>
      <c r="D8" s="1032"/>
      <c r="E8" s="1032"/>
      <c r="F8" s="1032"/>
      <c r="G8" s="1033"/>
      <c r="H8" s="1035" t="s">
        <v>87</v>
      </c>
      <c r="I8" s="1031" t="s">
        <v>88</v>
      </c>
      <c r="J8" s="1032"/>
      <c r="K8" s="1032"/>
      <c r="L8" s="1033"/>
      <c r="M8" s="960" t="s">
        <v>647</v>
      </c>
      <c r="N8" s="960"/>
      <c r="O8" s="960"/>
      <c r="P8" s="960"/>
      <c r="Q8" s="960"/>
      <c r="R8" s="960"/>
      <c r="S8" s="1038" t="s">
        <v>705</v>
      </c>
      <c r="T8" s="1038"/>
    </row>
    <row r="9" spans="1:20" ht="44.45" customHeight="1" x14ac:dyDescent="0.2">
      <c r="A9" s="960"/>
      <c r="B9" s="960"/>
      <c r="C9" s="355" t="s">
        <v>5</v>
      </c>
      <c r="D9" s="355" t="s">
        <v>6</v>
      </c>
      <c r="E9" s="355" t="s">
        <v>355</v>
      </c>
      <c r="F9" s="358" t="s">
        <v>103</v>
      </c>
      <c r="G9" s="358" t="s">
        <v>224</v>
      </c>
      <c r="H9" s="1036"/>
      <c r="I9" s="355" t="s">
        <v>92</v>
      </c>
      <c r="J9" s="355" t="s">
        <v>20</v>
      </c>
      <c r="K9" s="355" t="s">
        <v>44</v>
      </c>
      <c r="L9" s="355" t="s">
        <v>684</v>
      </c>
      <c r="M9" s="355" t="s">
        <v>18</v>
      </c>
      <c r="N9" s="355" t="s">
        <v>648</v>
      </c>
      <c r="O9" s="355" t="s">
        <v>649</v>
      </c>
      <c r="P9" s="355" t="s">
        <v>650</v>
      </c>
      <c r="Q9" s="355" t="s">
        <v>651</v>
      </c>
      <c r="R9" s="355" t="s">
        <v>652</v>
      </c>
      <c r="S9" s="355" t="s">
        <v>711</v>
      </c>
      <c r="T9" s="355" t="s">
        <v>709</v>
      </c>
    </row>
    <row r="10" spans="1:20" s="492" customFormat="1" x14ac:dyDescent="0.2">
      <c r="A10" s="327">
        <v>1</v>
      </c>
      <c r="B10" s="327">
        <v>2</v>
      </c>
      <c r="C10" s="327">
        <v>3</v>
      </c>
      <c r="D10" s="327">
        <v>4</v>
      </c>
      <c r="E10" s="327">
        <v>5</v>
      </c>
      <c r="F10" s="327">
        <v>6</v>
      </c>
      <c r="G10" s="327">
        <v>7</v>
      </c>
      <c r="H10" s="327">
        <v>8</v>
      </c>
      <c r="I10" s="327">
        <v>9</v>
      </c>
      <c r="J10" s="327">
        <v>10</v>
      </c>
      <c r="K10" s="327">
        <v>11</v>
      </c>
      <c r="L10" s="327">
        <v>12</v>
      </c>
      <c r="M10" s="327">
        <v>13</v>
      </c>
      <c r="N10" s="327">
        <v>14</v>
      </c>
      <c r="O10" s="327">
        <v>15</v>
      </c>
      <c r="P10" s="327">
        <v>16</v>
      </c>
      <c r="Q10" s="327">
        <v>17</v>
      </c>
      <c r="R10" s="327">
        <v>18</v>
      </c>
      <c r="S10" s="327">
        <v>19</v>
      </c>
      <c r="T10" s="327">
        <v>20</v>
      </c>
    </row>
    <row r="11" spans="1:20" x14ac:dyDescent="0.2">
      <c r="A11" s="269">
        <v>1</v>
      </c>
      <c r="B11" s="481" t="s">
        <v>891</v>
      </c>
      <c r="C11" s="481">
        <v>3400</v>
      </c>
      <c r="D11" s="481">
        <v>1000</v>
      </c>
      <c r="E11" s="481">
        <v>0</v>
      </c>
      <c r="F11" s="481">
        <v>0</v>
      </c>
      <c r="G11" s="481">
        <f>SUM(C11:F11)</f>
        <v>4400</v>
      </c>
      <c r="H11" s="490">
        <v>241</v>
      </c>
      <c r="I11" s="491">
        <f>G11*H11*150/1000000</f>
        <v>159.06</v>
      </c>
      <c r="J11" s="481">
        <f>H11*G11*150/1000000</f>
        <v>159.06</v>
      </c>
      <c r="K11" s="491">
        <v>0</v>
      </c>
      <c r="L11" s="491">
        <v>0</v>
      </c>
      <c r="M11" s="491">
        <f>N11+O11+P11+Q11+R11</f>
        <v>0</v>
      </c>
      <c r="N11" s="491">
        <v>0</v>
      </c>
      <c r="O11" s="491">
        <v>0</v>
      </c>
      <c r="P11" s="491">
        <v>0</v>
      </c>
      <c r="Q11" s="491">
        <v>0</v>
      </c>
      <c r="R11" s="491">
        <v>0</v>
      </c>
      <c r="S11" s="481">
        <v>1400</v>
      </c>
      <c r="T11" s="491">
        <f>S11*I11/100000</f>
        <v>2.2268400000000002</v>
      </c>
    </row>
    <row r="12" spans="1:20" x14ac:dyDescent="0.2">
      <c r="A12" s="269">
        <v>2</v>
      </c>
      <c r="B12" s="391" t="s">
        <v>890</v>
      </c>
      <c r="C12" s="391">
        <v>1413</v>
      </c>
      <c r="D12" s="391">
        <v>400</v>
      </c>
      <c r="E12" s="391">
        <v>0</v>
      </c>
      <c r="F12" s="391">
        <v>0</v>
      </c>
      <c r="G12" s="391">
        <f>SUM(C12:F12)</f>
        <v>1813</v>
      </c>
      <c r="H12" s="392">
        <v>241</v>
      </c>
      <c r="I12" s="408">
        <f>J12+K12+L12</f>
        <v>65.539950000000005</v>
      </c>
      <c r="J12" s="409">
        <f>G12*150*H12/1000000</f>
        <v>65.539950000000005</v>
      </c>
      <c r="K12" s="408">
        <v>0</v>
      </c>
      <c r="L12" s="408">
        <v>0</v>
      </c>
      <c r="M12" s="408">
        <v>0</v>
      </c>
      <c r="N12" s="408">
        <v>0</v>
      </c>
      <c r="O12" s="408">
        <v>0</v>
      </c>
      <c r="P12" s="408">
        <v>0</v>
      </c>
      <c r="Q12" s="408">
        <v>0</v>
      </c>
      <c r="R12" s="409">
        <v>0</v>
      </c>
      <c r="S12" s="269">
        <v>1400</v>
      </c>
      <c r="T12" s="409">
        <f>S12*I12/100000</f>
        <v>0.91755930000000008</v>
      </c>
    </row>
    <row r="13" spans="1:20" x14ac:dyDescent="0.2">
      <c r="A13" s="269">
        <v>3</v>
      </c>
      <c r="B13" s="481" t="s">
        <v>892</v>
      </c>
      <c r="C13" s="481">
        <v>9530</v>
      </c>
      <c r="D13" s="481">
        <v>700</v>
      </c>
      <c r="E13" s="481">
        <v>0</v>
      </c>
      <c r="F13" s="481">
        <v>0</v>
      </c>
      <c r="G13" s="481">
        <v>10230</v>
      </c>
      <c r="H13" s="490">
        <v>241</v>
      </c>
      <c r="I13" s="481">
        <v>369.81</v>
      </c>
      <c r="J13" s="491">
        <v>369.81</v>
      </c>
      <c r="K13" s="491">
        <v>0</v>
      </c>
      <c r="L13" s="491">
        <v>0</v>
      </c>
      <c r="M13" s="491">
        <v>0</v>
      </c>
      <c r="N13" s="491">
        <v>0</v>
      </c>
      <c r="O13" s="491">
        <v>0</v>
      </c>
      <c r="P13" s="491">
        <v>0</v>
      </c>
      <c r="Q13" s="491">
        <v>0</v>
      </c>
      <c r="R13" s="491">
        <v>0</v>
      </c>
      <c r="S13" s="481">
        <v>1400</v>
      </c>
      <c r="T13" s="409">
        <f>S13*I13/100000</f>
        <v>5.1773400000000001</v>
      </c>
    </row>
    <row r="14" spans="1:20" x14ac:dyDescent="0.2">
      <c r="A14" s="269">
        <v>4</v>
      </c>
      <c r="B14" s="270"/>
      <c r="C14" s="270"/>
      <c r="D14" s="270"/>
      <c r="E14" s="270"/>
      <c r="F14" s="270"/>
      <c r="G14" s="270"/>
      <c r="H14" s="301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</row>
    <row r="15" spans="1:20" x14ac:dyDescent="0.2">
      <c r="A15" s="328" t="s">
        <v>18</v>
      </c>
      <c r="B15" s="270"/>
      <c r="C15" s="328">
        <f>SUM(C11:C14)</f>
        <v>14343</v>
      </c>
      <c r="D15" s="328">
        <f t="shared" ref="D15:T15" si="0">SUM(D11:D14)</f>
        <v>2100</v>
      </c>
      <c r="E15" s="328">
        <f t="shared" si="0"/>
        <v>0</v>
      </c>
      <c r="F15" s="328">
        <f t="shared" si="0"/>
        <v>0</v>
      </c>
      <c r="G15" s="328">
        <f t="shared" si="0"/>
        <v>16443</v>
      </c>
      <c r="H15" s="328">
        <f t="shared" si="0"/>
        <v>723</v>
      </c>
      <c r="I15" s="328">
        <f t="shared" si="0"/>
        <v>594.40994999999998</v>
      </c>
      <c r="J15" s="328">
        <f t="shared" si="0"/>
        <v>594.40994999999998</v>
      </c>
      <c r="K15" s="493">
        <f t="shared" si="0"/>
        <v>0</v>
      </c>
      <c r="L15" s="493">
        <f t="shared" si="0"/>
        <v>0</v>
      </c>
      <c r="M15" s="493">
        <f t="shared" si="0"/>
        <v>0</v>
      </c>
      <c r="N15" s="493">
        <f t="shared" si="0"/>
        <v>0</v>
      </c>
      <c r="O15" s="493">
        <f t="shared" si="0"/>
        <v>0</v>
      </c>
      <c r="P15" s="493">
        <f t="shared" si="0"/>
        <v>0</v>
      </c>
      <c r="Q15" s="493">
        <f t="shared" si="0"/>
        <v>0</v>
      </c>
      <c r="R15" s="493">
        <f t="shared" si="0"/>
        <v>0</v>
      </c>
      <c r="S15" s="328">
        <v>1400</v>
      </c>
      <c r="T15" s="493">
        <f t="shared" si="0"/>
        <v>8.3217393000000008</v>
      </c>
    </row>
    <row r="16" spans="1:20" ht="56.25" customHeight="1" x14ac:dyDescent="0.2">
      <c r="A16" s="673">
        <v>5</v>
      </c>
      <c r="B16" s="470" t="s">
        <v>1073</v>
      </c>
      <c r="C16" s="1040">
        <v>21004</v>
      </c>
      <c r="D16" s="1041"/>
      <c r="E16" s="1041"/>
      <c r="F16" s="1042"/>
      <c r="G16" s="666">
        <f>C16</f>
        <v>21004</v>
      </c>
      <c r="H16" s="392">
        <v>42</v>
      </c>
      <c r="I16" s="667">
        <f>J16+K16+L16</f>
        <v>132.3252</v>
      </c>
      <c r="J16" s="667">
        <f>G16*H16*150/1000000</f>
        <v>132.3252</v>
      </c>
      <c r="K16" s="667">
        <v>0</v>
      </c>
      <c r="L16" s="667">
        <v>0</v>
      </c>
      <c r="M16" s="667">
        <v>0</v>
      </c>
      <c r="N16" s="667">
        <v>0</v>
      </c>
      <c r="O16" s="667">
        <v>0</v>
      </c>
      <c r="P16" s="667">
        <v>0</v>
      </c>
      <c r="Q16" s="667">
        <v>0</v>
      </c>
      <c r="R16" s="667">
        <v>0</v>
      </c>
      <c r="S16" s="672">
        <v>1400</v>
      </c>
      <c r="T16" s="667">
        <f>J16*S16/100000</f>
        <v>1.8525528</v>
      </c>
    </row>
    <row r="17" spans="1:20" x14ac:dyDescent="0.2">
      <c r="A17" s="1027" t="s">
        <v>37</v>
      </c>
      <c r="B17" s="1028"/>
      <c r="C17" s="328"/>
      <c r="D17" s="328"/>
      <c r="E17" s="328"/>
      <c r="F17" s="328"/>
      <c r="G17" s="328"/>
      <c r="H17" s="328"/>
      <c r="I17" s="493">
        <f>I16+I15</f>
        <v>726.73514999999998</v>
      </c>
      <c r="J17" s="493">
        <f t="shared" ref="J17:T17" si="1">J16+J15</f>
        <v>726.73514999999998</v>
      </c>
      <c r="K17" s="493">
        <f t="shared" si="1"/>
        <v>0</v>
      </c>
      <c r="L17" s="493">
        <f t="shared" si="1"/>
        <v>0</v>
      </c>
      <c r="M17" s="493">
        <f t="shared" si="1"/>
        <v>0</v>
      </c>
      <c r="N17" s="493">
        <f t="shared" si="1"/>
        <v>0</v>
      </c>
      <c r="O17" s="493">
        <f t="shared" si="1"/>
        <v>0</v>
      </c>
      <c r="P17" s="493">
        <f t="shared" si="1"/>
        <v>0</v>
      </c>
      <c r="Q17" s="493">
        <f t="shared" si="1"/>
        <v>0</v>
      </c>
      <c r="R17" s="493">
        <f t="shared" si="1"/>
        <v>0</v>
      </c>
      <c r="S17" s="671">
        <v>1400</v>
      </c>
      <c r="T17" s="493">
        <f t="shared" si="1"/>
        <v>10.174292100000001</v>
      </c>
    </row>
    <row r="18" spans="1:20" x14ac:dyDescent="0.2">
      <c r="A18" s="272"/>
      <c r="B18" s="272"/>
      <c r="C18" s="272"/>
      <c r="D18" s="272"/>
      <c r="E18" s="272"/>
      <c r="F18" s="272"/>
      <c r="G18" s="272"/>
      <c r="H18" s="272"/>
    </row>
    <row r="19" spans="1:20" x14ac:dyDescent="0.2">
      <c r="A19" s="273" t="s">
        <v>8</v>
      </c>
      <c r="B19" s="274"/>
      <c r="C19" s="274"/>
      <c r="D19" s="272"/>
      <c r="E19" s="272"/>
      <c r="F19" s="272"/>
      <c r="G19" s="272"/>
      <c r="H19" s="272"/>
    </row>
    <row r="20" spans="1:20" x14ac:dyDescent="0.2">
      <c r="A20" s="275" t="s">
        <v>9</v>
      </c>
      <c r="B20" s="275"/>
      <c r="C20" s="275"/>
    </row>
    <row r="21" spans="1:20" x14ac:dyDescent="0.2">
      <c r="A21" s="275" t="s">
        <v>10</v>
      </c>
      <c r="B21" s="275"/>
      <c r="C21" s="275"/>
    </row>
    <row r="22" spans="1:20" x14ac:dyDescent="0.2">
      <c r="A22" s="275"/>
      <c r="B22" s="275"/>
      <c r="C22" s="275"/>
    </row>
    <row r="23" spans="1:20" x14ac:dyDescent="0.2">
      <c r="A23" s="275"/>
      <c r="B23" s="275"/>
      <c r="C23" s="275"/>
    </row>
    <row r="24" spans="1:20" x14ac:dyDescent="0.2">
      <c r="A24" s="275" t="s">
        <v>12</v>
      </c>
      <c r="H24" s="275"/>
      <c r="J24" s="275"/>
      <c r="K24" s="275"/>
      <c r="L24" s="275"/>
      <c r="M24" s="275"/>
      <c r="N24" s="275"/>
      <c r="O24" s="275"/>
      <c r="P24" s="275"/>
      <c r="Q24" s="275" t="s">
        <v>13</v>
      </c>
      <c r="R24" s="275"/>
      <c r="S24" s="275"/>
      <c r="T24" s="275"/>
    </row>
    <row r="25" spans="1:20" ht="12.75" customHeight="1" x14ac:dyDescent="0.2">
      <c r="I25" s="275"/>
      <c r="J25" s="1037" t="s">
        <v>14</v>
      </c>
      <c r="K25" s="1037"/>
      <c r="L25" s="1037"/>
      <c r="M25" s="1037"/>
      <c r="N25" s="1037"/>
      <c r="O25" s="1037"/>
      <c r="P25" s="1037"/>
      <c r="Q25" s="1037"/>
      <c r="R25" s="1037"/>
      <c r="S25" s="1037"/>
      <c r="T25" s="1037"/>
    </row>
    <row r="26" spans="1:20" ht="12.75" customHeight="1" x14ac:dyDescent="0.2">
      <c r="I26" s="1037" t="s">
        <v>1053</v>
      </c>
      <c r="J26" s="1037"/>
      <c r="K26" s="1037"/>
      <c r="L26" s="1037"/>
      <c r="M26" s="1037"/>
      <c r="N26" s="1037"/>
      <c r="O26" s="1037"/>
      <c r="P26" s="1037"/>
      <c r="Q26" s="1037"/>
      <c r="R26" s="1037"/>
      <c r="S26" s="1037"/>
      <c r="T26" s="1037"/>
    </row>
    <row r="27" spans="1:20" x14ac:dyDescent="0.2">
      <c r="A27" s="275"/>
      <c r="B27" s="275"/>
      <c r="J27" s="275"/>
      <c r="K27" s="275"/>
      <c r="L27" s="275"/>
      <c r="M27" s="275"/>
      <c r="N27" s="275"/>
      <c r="O27" s="275"/>
      <c r="P27" s="275"/>
      <c r="Q27" s="275" t="s">
        <v>706</v>
      </c>
      <c r="R27" s="275"/>
      <c r="S27" s="275"/>
      <c r="T27" s="275"/>
    </row>
    <row r="29" spans="1:20" x14ac:dyDescent="0.2">
      <c r="A29" s="1029"/>
      <c r="B29" s="1029"/>
      <c r="C29" s="1029"/>
      <c r="D29" s="1029"/>
      <c r="E29" s="1029"/>
      <c r="F29" s="1029"/>
      <c r="G29" s="1029"/>
      <c r="H29" s="1029"/>
      <c r="I29" s="1029"/>
      <c r="J29" s="1029"/>
      <c r="K29" s="1029"/>
      <c r="L29" s="1029"/>
      <c r="M29" s="1029"/>
      <c r="N29" s="1029"/>
      <c r="O29" s="1029"/>
      <c r="P29" s="1029"/>
      <c r="Q29" s="1029"/>
      <c r="R29" s="1029"/>
      <c r="S29" s="1029"/>
      <c r="T29" s="1029"/>
    </row>
  </sheetData>
  <mergeCells count="21">
    <mergeCell ref="A29:T29"/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  <mergeCell ref="C7:E7"/>
    <mergeCell ref="A7:B7"/>
    <mergeCell ref="L7:T7"/>
    <mergeCell ref="J25:T25"/>
    <mergeCell ref="I26:T26"/>
    <mergeCell ref="C16:F16"/>
    <mergeCell ref="A17:B17"/>
  </mergeCells>
  <printOptions horizontalCentered="1" verticalCentered="1"/>
  <pageMargins left="0.70866141732283505" right="0.70866141732283505" top="0.23622047244094499" bottom="0" header="0.31496062992126" footer="0.31496062992126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42"/>
  <sheetViews>
    <sheetView topLeftCell="A31" zoomScale="130" zoomScaleNormal="130" zoomScaleSheetLayoutView="80" workbookViewId="0">
      <selection activeCell="E36" sqref="E36"/>
    </sheetView>
  </sheetViews>
  <sheetFormatPr defaultRowHeight="12.75" x14ac:dyDescent="0.2"/>
  <cols>
    <col min="1" max="1" width="7.28515625" style="184" customWidth="1"/>
    <col min="2" max="2" width="23.85546875" style="184" customWidth="1"/>
    <col min="3" max="3" width="13.85546875" style="184" customWidth="1"/>
    <col min="4" max="4" width="13.42578125" style="184" customWidth="1"/>
    <col min="5" max="5" width="12.7109375" style="184" customWidth="1"/>
    <col min="6" max="6" width="16" style="184" customWidth="1"/>
    <col min="7" max="9" width="10.7109375" style="184" customWidth="1"/>
    <col min="10" max="10" width="16.5703125" style="184" customWidth="1"/>
    <col min="11" max="13" width="9.140625" style="184"/>
    <col min="14" max="14" width="11.85546875" style="184" customWidth="1"/>
    <col min="15" max="18" width="9.140625" style="184"/>
    <col min="19" max="21" width="8.85546875" style="184" customWidth="1"/>
    <col min="22" max="16384" width="9.140625" style="184"/>
  </cols>
  <sheetData>
    <row r="1" spans="1:24" ht="15" x14ac:dyDescent="0.2">
      <c r="V1" s="185" t="s">
        <v>537</v>
      </c>
    </row>
    <row r="2" spans="1:24" ht="15.75" x14ac:dyDescent="0.25">
      <c r="G2" s="516" t="s">
        <v>0</v>
      </c>
      <c r="H2" s="516"/>
      <c r="I2" s="516"/>
      <c r="O2" s="517"/>
      <c r="P2" s="517"/>
      <c r="Q2" s="517"/>
      <c r="R2" s="517"/>
    </row>
    <row r="3" spans="1:24" ht="20.25" x14ac:dyDescent="0.3">
      <c r="C3" s="795" t="s">
        <v>744</v>
      </c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4" ht="18" x14ac:dyDescent="0.25"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1:24" ht="15.75" x14ac:dyDescent="0.25">
      <c r="B5" s="796" t="s">
        <v>957</v>
      </c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512"/>
      <c r="U5" s="797" t="s">
        <v>246</v>
      </c>
      <c r="V5" s="798"/>
    </row>
    <row r="6" spans="1:24" ht="15" x14ac:dyDescent="0.2">
      <c r="K6" s="517"/>
      <c r="L6" s="517"/>
      <c r="M6" s="517"/>
      <c r="N6" s="517"/>
      <c r="O6" s="517"/>
      <c r="P6" s="517"/>
      <c r="Q6" s="517"/>
      <c r="R6" s="517"/>
    </row>
    <row r="7" spans="1:24" x14ac:dyDescent="0.2">
      <c r="A7" s="726" t="s">
        <v>669</v>
      </c>
      <c r="B7" s="726"/>
      <c r="C7" s="800" t="s">
        <v>1047</v>
      </c>
      <c r="D7" s="800"/>
      <c r="E7" s="800"/>
      <c r="F7" s="800"/>
      <c r="O7" s="799" t="s">
        <v>958</v>
      </c>
      <c r="P7" s="799"/>
      <c r="Q7" s="799"/>
      <c r="R7" s="799"/>
      <c r="S7" s="799"/>
      <c r="T7" s="799"/>
      <c r="U7" s="799"/>
      <c r="V7" s="799"/>
    </row>
    <row r="8" spans="1:24" ht="35.25" customHeight="1" x14ac:dyDescent="0.2">
      <c r="A8" s="776" t="s">
        <v>2</v>
      </c>
      <c r="B8" s="776" t="s">
        <v>147</v>
      </c>
      <c r="C8" s="793" t="s">
        <v>148</v>
      </c>
      <c r="D8" s="793"/>
      <c r="E8" s="793"/>
      <c r="F8" s="793" t="s">
        <v>959</v>
      </c>
      <c r="G8" s="776" t="s">
        <v>960</v>
      </c>
      <c r="H8" s="776"/>
      <c r="I8" s="776"/>
      <c r="J8" s="776"/>
      <c r="K8" s="776"/>
      <c r="L8" s="776"/>
      <c r="M8" s="776"/>
      <c r="N8" s="776"/>
      <c r="O8" s="776" t="s">
        <v>177</v>
      </c>
      <c r="P8" s="776"/>
      <c r="Q8" s="776"/>
      <c r="R8" s="776"/>
      <c r="S8" s="776"/>
      <c r="T8" s="776"/>
      <c r="U8" s="776"/>
      <c r="V8" s="776"/>
    </row>
    <row r="9" spans="1:24" ht="15" x14ac:dyDescent="0.2">
      <c r="A9" s="776"/>
      <c r="B9" s="776"/>
      <c r="C9" s="793" t="s">
        <v>247</v>
      </c>
      <c r="D9" s="793" t="s">
        <v>45</v>
      </c>
      <c r="E9" s="793" t="s">
        <v>46</v>
      </c>
      <c r="F9" s="793"/>
      <c r="G9" s="776" t="s">
        <v>178</v>
      </c>
      <c r="H9" s="776"/>
      <c r="I9" s="776"/>
      <c r="J9" s="776"/>
      <c r="K9" s="776" t="s">
        <v>163</v>
      </c>
      <c r="L9" s="776"/>
      <c r="M9" s="776"/>
      <c r="N9" s="776"/>
      <c r="O9" s="776" t="s">
        <v>149</v>
      </c>
      <c r="P9" s="776"/>
      <c r="Q9" s="776"/>
      <c r="R9" s="776"/>
      <c r="S9" s="776" t="s">
        <v>162</v>
      </c>
      <c r="T9" s="776"/>
      <c r="U9" s="776"/>
      <c r="V9" s="776"/>
    </row>
    <row r="10" spans="1:24" x14ac:dyDescent="0.2">
      <c r="A10" s="776"/>
      <c r="B10" s="776"/>
      <c r="C10" s="793"/>
      <c r="D10" s="793"/>
      <c r="E10" s="793"/>
      <c r="F10" s="793"/>
      <c r="G10" s="802" t="s">
        <v>150</v>
      </c>
      <c r="H10" s="803"/>
      <c r="I10" s="804"/>
      <c r="J10" s="777" t="s">
        <v>151</v>
      </c>
      <c r="K10" s="783" t="s">
        <v>150</v>
      </c>
      <c r="L10" s="784"/>
      <c r="M10" s="785"/>
      <c r="N10" s="777" t="s">
        <v>151</v>
      </c>
      <c r="O10" s="783" t="s">
        <v>150</v>
      </c>
      <c r="P10" s="784"/>
      <c r="Q10" s="785"/>
      <c r="R10" s="777" t="s">
        <v>151</v>
      </c>
      <c r="S10" s="783" t="s">
        <v>150</v>
      </c>
      <c r="T10" s="784"/>
      <c r="U10" s="785"/>
      <c r="V10" s="777" t="s">
        <v>151</v>
      </c>
    </row>
    <row r="11" spans="1:24" ht="15" customHeight="1" x14ac:dyDescent="0.2">
      <c r="A11" s="776"/>
      <c r="B11" s="776"/>
      <c r="C11" s="793"/>
      <c r="D11" s="793"/>
      <c r="E11" s="793"/>
      <c r="F11" s="793"/>
      <c r="G11" s="805"/>
      <c r="H11" s="806"/>
      <c r="I11" s="807"/>
      <c r="J11" s="778"/>
      <c r="K11" s="786"/>
      <c r="L11" s="787"/>
      <c r="M11" s="788"/>
      <c r="N11" s="778"/>
      <c r="O11" s="786"/>
      <c r="P11" s="787"/>
      <c r="Q11" s="788"/>
      <c r="R11" s="778"/>
      <c r="S11" s="786"/>
      <c r="T11" s="787"/>
      <c r="U11" s="788"/>
      <c r="V11" s="778"/>
    </row>
    <row r="12" spans="1:24" ht="15" x14ac:dyDescent="0.2">
      <c r="A12" s="776"/>
      <c r="B12" s="776"/>
      <c r="C12" s="793"/>
      <c r="D12" s="793"/>
      <c r="E12" s="793"/>
      <c r="F12" s="793"/>
      <c r="G12" s="513" t="s">
        <v>247</v>
      </c>
      <c r="H12" s="513" t="s">
        <v>45</v>
      </c>
      <c r="I12" s="187" t="s">
        <v>46</v>
      </c>
      <c r="J12" s="779"/>
      <c r="K12" s="511" t="s">
        <v>247</v>
      </c>
      <c r="L12" s="511" t="s">
        <v>45</v>
      </c>
      <c r="M12" s="511" t="s">
        <v>46</v>
      </c>
      <c r="N12" s="779"/>
      <c r="O12" s="511" t="s">
        <v>247</v>
      </c>
      <c r="P12" s="511" t="s">
        <v>45</v>
      </c>
      <c r="Q12" s="511" t="s">
        <v>46</v>
      </c>
      <c r="R12" s="779"/>
      <c r="S12" s="511" t="s">
        <v>247</v>
      </c>
      <c r="T12" s="511" t="s">
        <v>45</v>
      </c>
      <c r="U12" s="511" t="s">
        <v>46</v>
      </c>
      <c r="V12" s="779"/>
    </row>
    <row r="13" spans="1:24" ht="15" x14ac:dyDescent="0.2">
      <c r="A13" s="511">
        <v>1</v>
      </c>
      <c r="B13" s="511">
        <v>2</v>
      </c>
      <c r="C13" s="511">
        <v>3</v>
      </c>
      <c r="D13" s="511">
        <v>4</v>
      </c>
      <c r="E13" s="511">
        <v>5</v>
      </c>
      <c r="F13" s="511">
        <v>6</v>
      </c>
      <c r="G13" s="511">
        <v>7</v>
      </c>
      <c r="H13" s="511">
        <v>8</v>
      </c>
      <c r="I13" s="511">
        <v>9</v>
      </c>
      <c r="J13" s="511">
        <v>10</v>
      </c>
      <c r="K13" s="511">
        <v>11</v>
      </c>
      <c r="L13" s="511">
        <v>12</v>
      </c>
      <c r="M13" s="511">
        <v>13</v>
      </c>
      <c r="N13" s="511">
        <v>14</v>
      </c>
      <c r="O13" s="511">
        <v>15</v>
      </c>
      <c r="P13" s="511">
        <v>16</v>
      </c>
      <c r="Q13" s="511">
        <v>17</v>
      </c>
      <c r="R13" s="511">
        <v>18</v>
      </c>
      <c r="S13" s="511">
        <v>19</v>
      </c>
      <c r="T13" s="511">
        <v>20</v>
      </c>
      <c r="U13" s="511">
        <v>21</v>
      </c>
      <c r="V13" s="511">
        <v>22</v>
      </c>
    </row>
    <row r="14" spans="1:24" ht="15" x14ac:dyDescent="0.2">
      <c r="A14" s="789" t="s">
        <v>207</v>
      </c>
      <c r="B14" s="790"/>
      <c r="C14" s="511"/>
      <c r="D14" s="511"/>
      <c r="E14" s="511"/>
      <c r="F14" s="511"/>
      <c r="G14" s="538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</row>
    <row r="15" spans="1:24" ht="55.5" customHeight="1" x14ac:dyDescent="0.2">
      <c r="A15" s="791"/>
      <c r="B15" s="189" t="s">
        <v>961</v>
      </c>
      <c r="C15" s="539">
        <v>62.7</v>
      </c>
      <c r="D15" s="539">
        <v>84.26</v>
      </c>
      <c r="E15" s="539">
        <v>3.34</v>
      </c>
      <c r="F15" s="539" t="s">
        <v>962</v>
      </c>
      <c r="G15" s="544">
        <v>62.7</v>
      </c>
      <c r="H15" s="539">
        <v>84.26</v>
      </c>
      <c r="I15" s="539">
        <v>3.34</v>
      </c>
      <c r="J15" s="543" t="s">
        <v>963</v>
      </c>
      <c r="K15" s="539">
        <v>0</v>
      </c>
      <c r="L15" s="539">
        <v>0</v>
      </c>
      <c r="M15" s="539">
        <v>0</v>
      </c>
      <c r="N15" s="539">
        <v>0</v>
      </c>
      <c r="O15" s="539">
        <v>0</v>
      </c>
      <c r="P15" s="539">
        <v>0</v>
      </c>
      <c r="Q15" s="539">
        <v>0</v>
      </c>
      <c r="R15" s="539">
        <v>0</v>
      </c>
      <c r="S15" s="539">
        <v>0</v>
      </c>
      <c r="T15" s="539">
        <v>0</v>
      </c>
      <c r="U15" s="539">
        <v>0</v>
      </c>
      <c r="V15" s="539">
        <v>0</v>
      </c>
    </row>
    <row r="16" spans="1:24" ht="14.25" x14ac:dyDescent="0.2">
      <c r="A16" s="791"/>
      <c r="B16" s="189" t="s">
        <v>964</v>
      </c>
      <c r="C16" s="539">
        <f>46.76+19.85</f>
        <v>66.61</v>
      </c>
      <c r="D16" s="539">
        <f>1.7+0.81</f>
        <v>2.5099999999999998</v>
      </c>
      <c r="E16" s="539">
        <f>6.86+0.04</f>
        <v>6.9</v>
      </c>
      <c r="F16" s="539" t="s">
        <v>971</v>
      </c>
      <c r="G16" s="539">
        <f>46.76+19.85</f>
        <v>66.61</v>
      </c>
      <c r="H16" s="539">
        <f>1.7+0.81</f>
        <v>2.5099999999999998</v>
      </c>
      <c r="I16" s="539">
        <f>6.86+0.04</f>
        <v>6.9</v>
      </c>
      <c r="J16" s="539" t="s">
        <v>972</v>
      </c>
      <c r="K16" s="539">
        <f>46.76+19.85</f>
        <v>66.61</v>
      </c>
      <c r="L16" s="539">
        <f>1.7+0.81</f>
        <v>2.5099999999999998</v>
      </c>
      <c r="M16" s="539">
        <f>6.86+0.04</f>
        <v>6.9</v>
      </c>
      <c r="N16" s="539" t="s">
        <v>972</v>
      </c>
      <c r="O16" s="539"/>
      <c r="P16" s="539"/>
      <c r="Q16" s="539"/>
      <c r="R16" s="539"/>
      <c r="S16" s="539"/>
      <c r="T16" s="539"/>
      <c r="U16" s="539"/>
      <c r="V16" s="539"/>
    </row>
    <row r="17" spans="1:22" ht="15" x14ac:dyDescent="0.2">
      <c r="A17" s="791"/>
      <c r="B17" s="188"/>
      <c r="C17" s="540"/>
      <c r="D17" s="540"/>
      <c r="E17" s="540"/>
      <c r="F17" s="540"/>
      <c r="G17" s="540"/>
      <c r="H17" s="540"/>
      <c r="I17" s="540"/>
      <c r="J17" s="541"/>
      <c r="K17" s="540"/>
      <c r="L17" s="540"/>
      <c r="M17" s="540"/>
      <c r="N17" s="540"/>
      <c r="O17" s="539"/>
      <c r="P17" s="539"/>
      <c r="Q17" s="539"/>
      <c r="R17" s="539"/>
      <c r="S17" s="539"/>
      <c r="T17" s="539"/>
      <c r="U17" s="539"/>
      <c r="V17" s="539"/>
    </row>
    <row r="18" spans="1:22" ht="15" x14ac:dyDescent="0.2">
      <c r="A18" s="792"/>
      <c r="B18" s="546" t="s">
        <v>18</v>
      </c>
      <c r="C18" s="540">
        <f>SUM(C15:C17)</f>
        <v>129.31</v>
      </c>
      <c r="D18" s="540">
        <f>SUM(D15:D17)</f>
        <v>86.77000000000001</v>
      </c>
      <c r="E18" s="540">
        <f>SUM(E15:E17)</f>
        <v>10.24</v>
      </c>
      <c r="F18" s="540"/>
      <c r="G18" s="540">
        <f>SUM(G15:G17)</f>
        <v>129.31</v>
      </c>
      <c r="H18" s="540">
        <f>SUM(H15:H17)</f>
        <v>86.77000000000001</v>
      </c>
      <c r="I18" s="540">
        <f>SUM(I15:I17)</f>
        <v>10.24</v>
      </c>
      <c r="J18" s="541"/>
      <c r="K18" s="540">
        <f>SUM(K15:K17)</f>
        <v>66.61</v>
      </c>
      <c r="L18" s="540">
        <f>SUM(L15:L17)</f>
        <v>2.5099999999999998</v>
      </c>
      <c r="M18" s="540">
        <f>SUM(M15:M17)</f>
        <v>6.9</v>
      </c>
      <c r="N18" s="540"/>
      <c r="O18" s="539"/>
      <c r="P18" s="539"/>
      <c r="Q18" s="539"/>
      <c r="R18" s="539"/>
      <c r="S18" s="539"/>
      <c r="T18" s="539"/>
      <c r="U18" s="539"/>
      <c r="V18" s="539"/>
    </row>
    <row r="19" spans="1:22" ht="64.5" customHeight="1" x14ac:dyDescent="0.2">
      <c r="A19" s="778"/>
      <c r="B19" s="547" t="s">
        <v>975</v>
      </c>
      <c r="C19" s="539">
        <v>80.7</v>
      </c>
      <c r="D19" s="539">
        <v>4.3</v>
      </c>
      <c r="E19" s="539">
        <v>108.43</v>
      </c>
      <c r="F19" s="539" t="s">
        <v>965</v>
      </c>
      <c r="G19" s="539">
        <v>80.7</v>
      </c>
      <c r="H19" s="539">
        <v>4.3</v>
      </c>
      <c r="I19" s="539">
        <v>108.43</v>
      </c>
      <c r="J19" s="543" t="s">
        <v>966</v>
      </c>
      <c r="K19" s="539">
        <v>0</v>
      </c>
      <c r="L19" s="539">
        <v>0</v>
      </c>
      <c r="M19" s="539">
        <v>0</v>
      </c>
      <c r="N19" s="539">
        <v>0</v>
      </c>
      <c r="O19" s="539">
        <v>0</v>
      </c>
      <c r="P19" s="539">
        <v>0</v>
      </c>
      <c r="Q19" s="539">
        <v>0</v>
      </c>
      <c r="R19" s="539">
        <v>0</v>
      </c>
      <c r="S19" s="539">
        <v>0</v>
      </c>
      <c r="T19" s="539">
        <v>0</v>
      </c>
      <c r="U19" s="539">
        <v>0</v>
      </c>
      <c r="V19" s="539">
        <v>0</v>
      </c>
    </row>
    <row r="20" spans="1:22" ht="14.25" x14ac:dyDescent="0.2">
      <c r="A20" s="778"/>
      <c r="B20" s="547" t="s">
        <v>964</v>
      </c>
      <c r="C20" s="539">
        <f>48.84+20.35</f>
        <v>69.19</v>
      </c>
      <c r="D20" s="539">
        <f>1.77+0.84</f>
        <v>2.61</v>
      </c>
      <c r="E20" s="539">
        <f>7.13+0.04</f>
        <v>7.17</v>
      </c>
      <c r="F20" s="539" t="s">
        <v>973</v>
      </c>
      <c r="G20" s="539">
        <f>48.84+20.35</f>
        <v>69.19</v>
      </c>
      <c r="H20" s="539">
        <f>1.77+0.84</f>
        <v>2.61</v>
      </c>
      <c r="I20" s="539">
        <f>7.13+0.04</f>
        <v>7.17</v>
      </c>
      <c r="J20" s="539" t="s">
        <v>974</v>
      </c>
      <c r="K20" s="539">
        <f>48.84+20.35</f>
        <v>69.19</v>
      </c>
      <c r="L20" s="539">
        <f>1.77+0.84</f>
        <v>2.61</v>
      </c>
      <c r="M20" s="539">
        <f>7.13+0.04</f>
        <v>7.17</v>
      </c>
      <c r="N20" s="539" t="s">
        <v>974</v>
      </c>
      <c r="O20" s="539"/>
      <c r="P20" s="539"/>
      <c r="Q20" s="539"/>
      <c r="R20" s="539"/>
      <c r="S20" s="539"/>
      <c r="T20" s="539"/>
      <c r="U20" s="539"/>
      <c r="V20" s="539"/>
    </row>
    <row r="21" spans="1:22" ht="15" x14ac:dyDescent="0.2">
      <c r="A21" s="779"/>
      <c r="B21" s="546" t="s">
        <v>18</v>
      </c>
      <c r="C21" s="540">
        <f>SUM(C19:C20)</f>
        <v>149.88999999999999</v>
      </c>
      <c r="D21" s="540">
        <f>SUM(D19:D20)</f>
        <v>6.91</v>
      </c>
      <c r="E21" s="540">
        <f>SUM(E19:E20)</f>
        <v>115.60000000000001</v>
      </c>
      <c r="F21" s="540"/>
      <c r="G21" s="540">
        <f>SUM(G19:G20)</f>
        <v>149.88999999999999</v>
      </c>
      <c r="H21" s="540">
        <f>SUM(H19:H20)</f>
        <v>6.91</v>
      </c>
      <c r="I21" s="540">
        <f>SUM(I19:I20)</f>
        <v>115.60000000000001</v>
      </c>
      <c r="J21" s="541"/>
      <c r="K21" s="540"/>
      <c r="L21" s="540"/>
      <c r="M21" s="540"/>
      <c r="N21" s="540"/>
      <c r="O21" s="539"/>
      <c r="P21" s="539"/>
      <c r="Q21" s="539"/>
      <c r="R21" s="539"/>
      <c r="S21" s="539"/>
      <c r="T21" s="539"/>
      <c r="U21" s="539"/>
      <c r="V21" s="539"/>
    </row>
    <row r="22" spans="1:22" ht="15" x14ac:dyDescent="0.2">
      <c r="A22" s="778"/>
      <c r="B22" s="547" t="s">
        <v>967</v>
      </c>
      <c r="C22" s="539">
        <v>95.61</v>
      </c>
      <c r="D22" s="539">
        <v>5.09</v>
      </c>
      <c r="E22" s="539">
        <v>128.46</v>
      </c>
      <c r="F22" s="539" t="s">
        <v>968</v>
      </c>
      <c r="G22" s="540">
        <v>95.61</v>
      </c>
      <c r="H22" s="540">
        <v>5.09</v>
      </c>
      <c r="I22" s="540">
        <v>128.46</v>
      </c>
      <c r="J22" s="539" t="s">
        <v>969</v>
      </c>
      <c r="K22" s="539">
        <v>0</v>
      </c>
      <c r="L22" s="539">
        <v>0</v>
      </c>
      <c r="M22" s="539">
        <v>0</v>
      </c>
      <c r="N22" s="539">
        <v>0</v>
      </c>
      <c r="O22" s="539">
        <v>0</v>
      </c>
      <c r="P22" s="539">
        <v>0</v>
      </c>
      <c r="Q22" s="539">
        <v>0</v>
      </c>
      <c r="R22" s="539">
        <v>0</v>
      </c>
      <c r="S22" s="539">
        <v>0</v>
      </c>
      <c r="T22" s="539">
        <v>0</v>
      </c>
      <c r="U22" s="539">
        <v>0</v>
      </c>
      <c r="V22" s="539">
        <v>0</v>
      </c>
    </row>
    <row r="23" spans="1:22" ht="14.25" x14ac:dyDescent="0.2">
      <c r="A23" s="778"/>
      <c r="B23" s="547" t="s">
        <v>964</v>
      </c>
      <c r="C23" s="539">
        <f>63.91+26.62</f>
        <v>90.53</v>
      </c>
      <c r="D23" s="539">
        <f>2.31+1.1</f>
        <v>3.41</v>
      </c>
      <c r="E23" s="539">
        <f>9.33+0.05</f>
        <v>9.3800000000000008</v>
      </c>
      <c r="F23" s="539" t="s">
        <v>976</v>
      </c>
      <c r="G23" s="539">
        <f>63.91+26.62</f>
        <v>90.53</v>
      </c>
      <c r="H23" s="539">
        <f>2.31+1.1</f>
        <v>3.41</v>
      </c>
      <c r="I23" s="539">
        <f>9.33+0.05</f>
        <v>9.3800000000000008</v>
      </c>
      <c r="J23" s="539" t="s">
        <v>977</v>
      </c>
      <c r="K23" s="539">
        <f>63.91+26.62</f>
        <v>90.53</v>
      </c>
      <c r="L23" s="539">
        <f>2.31+1.1</f>
        <v>3.41</v>
      </c>
      <c r="M23" s="539">
        <f>9.33+0.05</f>
        <v>9.3800000000000008</v>
      </c>
      <c r="N23" s="545" t="s">
        <v>977</v>
      </c>
      <c r="O23" s="539"/>
      <c r="P23" s="539"/>
      <c r="Q23" s="539"/>
      <c r="R23" s="539"/>
      <c r="S23" s="539"/>
      <c r="T23" s="539"/>
      <c r="U23" s="539"/>
      <c r="V23" s="539"/>
    </row>
    <row r="24" spans="1:22" ht="15" x14ac:dyDescent="0.25">
      <c r="A24" s="779"/>
      <c r="B24" s="548" t="s">
        <v>18</v>
      </c>
      <c r="C24" s="540">
        <f>SUM(C22:C23)</f>
        <v>186.14</v>
      </c>
      <c r="D24" s="540">
        <f>SUM(D22:D23)</f>
        <v>8.5</v>
      </c>
      <c r="E24" s="540">
        <f>SUM(E22:E23)</f>
        <v>137.84</v>
      </c>
      <c r="F24" s="540"/>
      <c r="G24" s="540">
        <f>SUM(G22:G23)</f>
        <v>186.14</v>
      </c>
      <c r="H24" s="540">
        <f>SUM(H22:H23)</f>
        <v>8.5</v>
      </c>
      <c r="I24" s="540">
        <f>SUM(I22:I23)</f>
        <v>137.84</v>
      </c>
      <c r="J24" s="541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</row>
    <row r="25" spans="1:22" ht="15" x14ac:dyDescent="0.25">
      <c r="A25" s="542"/>
      <c r="B25" s="549" t="s">
        <v>970</v>
      </c>
      <c r="C25" s="550">
        <f>C18+C21+C24</f>
        <v>465.34</v>
      </c>
      <c r="D25" s="550">
        <f>D18+D21+D24</f>
        <v>102.18</v>
      </c>
      <c r="E25" s="550">
        <f>E18+E21+E24</f>
        <v>263.68</v>
      </c>
      <c r="F25" s="550"/>
      <c r="G25" s="550">
        <f>G18+G21+G24</f>
        <v>465.34</v>
      </c>
      <c r="H25" s="550">
        <f>H18+H21+H24</f>
        <v>102.18</v>
      </c>
      <c r="I25" s="550">
        <f>I18+I21+I24</f>
        <v>263.68</v>
      </c>
      <c r="J25" s="551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</row>
    <row r="26" spans="1:22" ht="15" x14ac:dyDescent="0.2">
      <c r="A26" s="789" t="s">
        <v>208</v>
      </c>
      <c r="B26" s="790"/>
      <c r="C26" s="539"/>
      <c r="D26" s="539"/>
      <c r="E26" s="539"/>
      <c r="F26" s="539"/>
      <c r="G26" s="539"/>
      <c r="H26" s="539"/>
      <c r="I26" s="53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</row>
    <row r="27" spans="1:22" ht="15" x14ac:dyDescent="0.2">
      <c r="A27" s="511">
        <v>4</v>
      </c>
      <c r="B27" s="188" t="s">
        <v>198</v>
      </c>
      <c r="C27" s="539">
        <v>0</v>
      </c>
      <c r="D27" s="539">
        <v>0</v>
      </c>
      <c r="E27" s="539">
        <v>0</v>
      </c>
      <c r="F27" s="539">
        <v>0</v>
      </c>
      <c r="G27" s="539">
        <v>0</v>
      </c>
      <c r="H27" s="539">
        <v>0</v>
      </c>
      <c r="I27" s="539">
        <v>0</v>
      </c>
      <c r="J27" s="539">
        <v>0</v>
      </c>
      <c r="K27" s="539">
        <v>0</v>
      </c>
      <c r="L27" s="539">
        <v>0</v>
      </c>
      <c r="M27" s="539">
        <v>0</v>
      </c>
      <c r="N27" s="539">
        <v>0</v>
      </c>
      <c r="O27" s="539">
        <v>0</v>
      </c>
      <c r="P27" s="539">
        <v>0</v>
      </c>
      <c r="Q27" s="539">
        <v>0</v>
      </c>
      <c r="R27" s="539">
        <v>0</v>
      </c>
      <c r="S27" s="539">
        <v>0</v>
      </c>
      <c r="T27" s="539">
        <v>0</v>
      </c>
      <c r="U27" s="539">
        <v>0</v>
      </c>
      <c r="V27" s="539">
        <v>0</v>
      </c>
    </row>
    <row r="28" spans="1:22" ht="15" x14ac:dyDescent="0.2">
      <c r="A28" s="511">
        <v>5</v>
      </c>
      <c r="B28" s="188" t="s">
        <v>132</v>
      </c>
      <c r="C28" s="539">
        <v>0</v>
      </c>
      <c r="D28" s="539">
        <v>0</v>
      </c>
      <c r="E28" s="539">
        <v>0</v>
      </c>
      <c r="F28" s="539">
        <v>0</v>
      </c>
      <c r="G28" s="539">
        <v>0</v>
      </c>
      <c r="H28" s="539">
        <v>0</v>
      </c>
      <c r="I28" s="539">
        <v>0</v>
      </c>
      <c r="J28" s="539">
        <v>0</v>
      </c>
      <c r="K28" s="539">
        <v>0</v>
      </c>
      <c r="L28" s="539">
        <v>0</v>
      </c>
      <c r="M28" s="539">
        <v>0</v>
      </c>
      <c r="N28" s="539">
        <v>0</v>
      </c>
      <c r="O28" s="539">
        <v>0</v>
      </c>
      <c r="P28" s="539">
        <v>0</v>
      </c>
      <c r="Q28" s="539">
        <v>0</v>
      </c>
      <c r="R28" s="539">
        <v>0</v>
      </c>
      <c r="S28" s="539">
        <v>0</v>
      </c>
      <c r="T28" s="539">
        <v>0</v>
      </c>
      <c r="U28" s="539">
        <v>0</v>
      </c>
      <c r="V28" s="539">
        <v>0</v>
      </c>
    </row>
    <row r="29" spans="1:22" ht="28.5" x14ac:dyDescent="0.2">
      <c r="A29" s="511">
        <v>6</v>
      </c>
      <c r="B29" s="188" t="s">
        <v>704</v>
      </c>
      <c r="C29" s="539">
        <v>0</v>
      </c>
      <c r="D29" s="539">
        <v>0</v>
      </c>
      <c r="E29" s="539">
        <v>0</v>
      </c>
      <c r="F29" s="539">
        <v>0</v>
      </c>
      <c r="G29" s="539">
        <v>0</v>
      </c>
      <c r="H29" s="539">
        <v>0</v>
      </c>
      <c r="I29" s="539">
        <v>0</v>
      </c>
      <c r="J29" s="539">
        <v>0</v>
      </c>
      <c r="K29" s="539">
        <v>0</v>
      </c>
      <c r="L29" s="539">
        <v>0</v>
      </c>
      <c r="M29" s="539">
        <v>0</v>
      </c>
      <c r="N29" s="539">
        <v>0</v>
      </c>
      <c r="O29" s="539">
        <v>0</v>
      </c>
      <c r="P29" s="539">
        <v>0</v>
      </c>
      <c r="Q29" s="539">
        <v>0</v>
      </c>
      <c r="R29" s="539">
        <v>0</v>
      </c>
      <c r="S29" s="539">
        <v>0</v>
      </c>
      <c r="T29" s="539">
        <v>0</v>
      </c>
      <c r="U29" s="539">
        <v>0</v>
      </c>
      <c r="V29" s="539">
        <v>0</v>
      </c>
    </row>
    <row r="31" spans="1:22" ht="14.25" x14ac:dyDescent="0.2">
      <c r="A31" s="780" t="s">
        <v>164</v>
      </c>
      <c r="B31" s="780"/>
      <c r="C31" s="780"/>
      <c r="D31" s="780"/>
      <c r="E31" s="780"/>
      <c r="F31" s="780"/>
      <c r="G31" s="780"/>
      <c r="H31" s="780"/>
      <c r="I31" s="780"/>
      <c r="J31" s="780"/>
      <c r="K31" s="780"/>
      <c r="L31" s="780"/>
      <c r="M31" s="780"/>
      <c r="N31" s="780"/>
      <c r="O31" s="780"/>
      <c r="P31" s="780"/>
      <c r="Q31" s="780"/>
      <c r="R31" s="780"/>
      <c r="S31" s="780"/>
      <c r="T31" s="780"/>
      <c r="U31" s="780"/>
      <c r="V31" s="780"/>
    </row>
    <row r="32" spans="1:22" ht="14.25" x14ac:dyDescent="0.2">
      <c r="A32" s="514"/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</row>
    <row r="33" spans="1:24" x14ac:dyDescent="0.2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4" ht="15.75" x14ac:dyDescent="0.25">
      <c r="A34" s="104" t="s">
        <v>12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781" t="s">
        <v>13</v>
      </c>
      <c r="O34" s="781"/>
      <c r="P34" s="781"/>
      <c r="Q34" s="781"/>
      <c r="R34" s="781"/>
      <c r="S34" s="781"/>
      <c r="T34" s="781"/>
      <c r="U34" s="781"/>
      <c r="V34" s="781"/>
    </row>
    <row r="35" spans="1:24" ht="15.75" customHeight="1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781" t="s">
        <v>677</v>
      </c>
      <c r="P35" s="781"/>
      <c r="Q35" s="781"/>
      <c r="R35" s="781"/>
      <c r="S35" s="781"/>
      <c r="T35" s="781"/>
      <c r="U35" s="781"/>
      <c r="V35" s="781"/>
    </row>
    <row r="36" spans="1:24" ht="15.75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801" t="s">
        <v>1050</v>
      </c>
      <c r="O36" s="801"/>
      <c r="P36" s="801"/>
      <c r="Q36" s="801"/>
      <c r="R36" s="801"/>
      <c r="S36" s="801"/>
      <c r="T36" s="801"/>
      <c r="U36" s="801"/>
      <c r="V36" s="782"/>
      <c r="W36" s="782"/>
      <c r="X36" s="782"/>
    </row>
    <row r="37" spans="1:24" ht="15" x14ac:dyDescent="0.2">
      <c r="R37" s="633" t="s">
        <v>706</v>
      </c>
    </row>
    <row r="38" spans="1:24" x14ac:dyDescent="0.2">
      <c r="B38" s="774" t="s">
        <v>1088</v>
      </c>
      <c r="C38" s="794" t="s">
        <v>1084</v>
      </c>
      <c r="D38" s="794"/>
      <c r="E38" s="794" t="s">
        <v>1085</v>
      </c>
      <c r="F38" s="794"/>
      <c r="G38" s="794" t="s">
        <v>1087</v>
      </c>
      <c r="H38" s="794"/>
    </row>
    <row r="39" spans="1:24" x14ac:dyDescent="0.2">
      <c r="B39" s="775"/>
      <c r="C39" s="538" t="s">
        <v>942</v>
      </c>
      <c r="D39" s="538" t="s">
        <v>1086</v>
      </c>
      <c r="E39" s="538" t="s">
        <v>942</v>
      </c>
      <c r="F39" s="538" t="s">
        <v>1086</v>
      </c>
      <c r="G39" s="538" t="s">
        <v>942</v>
      </c>
      <c r="H39" s="538" t="s">
        <v>1086</v>
      </c>
    </row>
    <row r="40" spans="1:24" ht="14.25" x14ac:dyDescent="0.2">
      <c r="B40" s="538" t="s">
        <v>1081</v>
      </c>
      <c r="C40" s="679">
        <v>43581</v>
      </c>
      <c r="D40" s="678">
        <v>43587</v>
      </c>
      <c r="E40" s="679">
        <v>43713</v>
      </c>
      <c r="F40" s="678">
        <v>43719</v>
      </c>
      <c r="G40" s="538">
        <f>(E40-C40)</f>
        <v>132</v>
      </c>
      <c r="H40" s="538">
        <f>(F40-D40)</f>
        <v>132</v>
      </c>
    </row>
    <row r="41" spans="1:24" ht="14.25" x14ac:dyDescent="0.2">
      <c r="B41" s="538" t="s">
        <v>1082</v>
      </c>
      <c r="C41" s="678">
        <v>43710</v>
      </c>
      <c r="D41" s="678">
        <v>43720</v>
      </c>
      <c r="E41" s="679">
        <v>43854</v>
      </c>
      <c r="F41" s="678">
        <v>43866</v>
      </c>
      <c r="G41" s="538">
        <f t="shared" ref="G41:G42" si="0">(E41-C41)</f>
        <v>144</v>
      </c>
      <c r="H41" s="538">
        <f t="shared" ref="H41:H42" si="1">(F41-D41)</f>
        <v>146</v>
      </c>
    </row>
    <row r="42" spans="1:24" ht="14.25" x14ac:dyDescent="0.2">
      <c r="B42" s="538" t="s">
        <v>1083</v>
      </c>
      <c r="C42" s="678">
        <v>43810</v>
      </c>
      <c r="D42" s="678">
        <v>43818</v>
      </c>
      <c r="E42" s="678">
        <v>43867</v>
      </c>
      <c r="F42" s="678">
        <v>43913</v>
      </c>
      <c r="G42" s="538">
        <f t="shared" si="0"/>
        <v>57</v>
      </c>
      <c r="H42" s="538">
        <f t="shared" si="1"/>
        <v>95</v>
      </c>
    </row>
  </sheetData>
  <mergeCells count="41">
    <mergeCell ref="U5:V5"/>
    <mergeCell ref="A7:B7"/>
    <mergeCell ref="O7:V7"/>
    <mergeCell ref="C7:F7"/>
    <mergeCell ref="A22:A24"/>
    <mergeCell ref="S10:U11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9:C12"/>
    <mergeCell ref="C38:D38"/>
    <mergeCell ref="E38:F38"/>
    <mergeCell ref="G38:H38"/>
    <mergeCell ref="C3:N3"/>
    <mergeCell ref="B5:S5"/>
    <mergeCell ref="A26:B26"/>
    <mergeCell ref="O35:V35"/>
    <mergeCell ref="N36:U36"/>
    <mergeCell ref="D9:D12"/>
    <mergeCell ref="B38:B39"/>
    <mergeCell ref="O8:V8"/>
    <mergeCell ref="V10:V12"/>
    <mergeCell ref="A31:V31"/>
    <mergeCell ref="N34:V34"/>
    <mergeCell ref="V36:X36"/>
    <mergeCell ref="O9:R9"/>
    <mergeCell ref="S9:V9"/>
    <mergeCell ref="R10:R12"/>
    <mergeCell ref="O10:Q11"/>
    <mergeCell ref="A14:B14"/>
    <mergeCell ref="A15:A18"/>
    <mergeCell ref="A19:A21"/>
    <mergeCell ref="E9:E12"/>
    <mergeCell ref="G9:J9"/>
    <mergeCell ref="K9:N9"/>
  </mergeCells>
  <printOptions horizontalCentered="1" verticalCentered="1"/>
  <pageMargins left="0.31" right="0.35" top="0.23622047244094499" bottom="0" header="0.31496062992126" footer="0.31496062992126"/>
  <pageSetup paperSize="9" scale="58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P33"/>
  <sheetViews>
    <sheetView view="pageBreakPreview" zoomScaleNormal="115" zoomScaleSheetLayoutView="100" workbookViewId="0">
      <selection activeCell="E27" sqref="E27"/>
    </sheetView>
  </sheetViews>
  <sheetFormatPr defaultRowHeight="12.75" x14ac:dyDescent="0.2"/>
  <cols>
    <col min="1" max="1" width="5.5703125" style="268" customWidth="1"/>
    <col min="2" max="2" width="8.85546875" style="268" customWidth="1"/>
    <col min="3" max="3" width="10.28515625" style="268" customWidth="1"/>
    <col min="4" max="4" width="12.85546875" style="268" customWidth="1"/>
    <col min="5" max="5" width="8.7109375" style="268" customWidth="1"/>
    <col min="6" max="7" width="8" style="268" customWidth="1"/>
    <col min="8" max="10" width="8.140625" style="268" customWidth="1"/>
    <col min="11" max="11" width="8.42578125" style="268" customWidth="1"/>
    <col min="12" max="12" width="8.140625" style="268" customWidth="1"/>
    <col min="13" max="13" width="8.85546875" style="268" customWidth="1"/>
    <col min="14" max="14" width="8.140625" style="268" customWidth="1"/>
    <col min="15" max="15" width="9.140625" style="268"/>
    <col min="16" max="16" width="12.42578125" style="268" customWidth="1"/>
    <col min="17" max="16384" width="9.140625" style="268"/>
  </cols>
  <sheetData>
    <row r="1" spans="1:16" ht="12.75" customHeight="1" x14ac:dyDescent="0.2">
      <c r="D1" s="1046"/>
      <c r="E1" s="1046"/>
      <c r="M1" s="1047" t="s">
        <v>532</v>
      </c>
      <c r="N1" s="1047"/>
    </row>
    <row r="2" spans="1:16" ht="15.75" x14ac:dyDescent="0.25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</row>
    <row r="3" spans="1:16" ht="18" x14ac:dyDescent="0.25">
      <c r="A3" s="1045" t="s">
        <v>744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</row>
    <row r="4" spans="1:16" ht="12.75" customHeight="1" x14ac:dyDescent="0.2">
      <c r="A4" s="1043" t="s">
        <v>754</v>
      </c>
      <c r="B4" s="1043"/>
      <c r="C4" s="1043"/>
      <c r="D4" s="1043"/>
      <c r="E4" s="1043"/>
      <c r="F4" s="1043"/>
      <c r="G4" s="1043"/>
      <c r="H4" s="1043"/>
      <c r="I4" s="1043"/>
      <c r="J4" s="1043"/>
      <c r="K4" s="1043"/>
      <c r="L4" s="1043"/>
      <c r="M4" s="1043"/>
      <c r="N4" s="1043"/>
    </row>
    <row r="5" spans="1:16" s="322" customFormat="1" ht="7.5" customHeight="1" x14ac:dyDescent="0.2">
      <c r="A5" s="1043"/>
      <c r="B5" s="1043"/>
      <c r="C5" s="1043"/>
      <c r="D5" s="1043"/>
      <c r="E5" s="1043"/>
      <c r="F5" s="1043"/>
      <c r="G5" s="1043"/>
      <c r="H5" s="1043"/>
      <c r="I5" s="1043"/>
      <c r="J5" s="1043"/>
      <c r="K5" s="1043"/>
      <c r="L5" s="1043"/>
      <c r="M5" s="1043"/>
      <c r="N5" s="1043"/>
    </row>
    <row r="6" spans="1:16" x14ac:dyDescent="0.2">
      <c r="A6" s="1029"/>
      <c r="B6" s="1029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</row>
    <row r="7" spans="1:16" x14ac:dyDescent="0.2">
      <c r="A7" s="1034" t="s">
        <v>160</v>
      </c>
      <c r="B7" s="1034"/>
      <c r="C7" s="1039" t="s">
        <v>1047</v>
      </c>
      <c r="D7" s="1039"/>
      <c r="H7" s="1059" t="s">
        <v>1049</v>
      </c>
      <c r="I7" s="1059"/>
      <c r="J7" s="1059"/>
      <c r="K7" s="1059"/>
      <c r="L7" s="1059"/>
      <c r="M7" s="1059"/>
      <c r="N7" s="1059"/>
      <c r="O7" s="1059"/>
      <c r="P7" s="1059"/>
    </row>
    <row r="8" spans="1:16" ht="39" customHeight="1" x14ac:dyDescent="0.2">
      <c r="A8" s="960" t="s">
        <v>2</v>
      </c>
      <c r="B8" s="960" t="s">
        <v>3</v>
      </c>
      <c r="C8" s="1048" t="s">
        <v>483</v>
      </c>
      <c r="D8" s="1035" t="s">
        <v>87</v>
      </c>
      <c r="E8" s="1031" t="s">
        <v>88</v>
      </c>
      <c r="F8" s="1032"/>
      <c r="G8" s="1032"/>
      <c r="H8" s="1033"/>
      <c r="I8" s="960" t="s">
        <v>647</v>
      </c>
      <c r="J8" s="960"/>
      <c r="K8" s="960"/>
      <c r="L8" s="960"/>
      <c r="M8" s="960"/>
      <c r="N8" s="960"/>
      <c r="O8" s="1038" t="s">
        <v>705</v>
      </c>
      <c r="P8" s="1038"/>
    </row>
    <row r="9" spans="1:16" ht="44.45" customHeight="1" x14ac:dyDescent="0.2">
      <c r="A9" s="960"/>
      <c r="B9" s="960"/>
      <c r="C9" s="1049"/>
      <c r="D9" s="1036"/>
      <c r="E9" s="355" t="s">
        <v>92</v>
      </c>
      <c r="F9" s="355" t="s">
        <v>20</v>
      </c>
      <c r="G9" s="355" t="s">
        <v>44</v>
      </c>
      <c r="H9" s="355" t="s">
        <v>684</v>
      </c>
      <c r="I9" s="355" t="s">
        <v>18</v>
      </c>
      <c r="J9" s="355" t="s">
        <v>648</v>
      </c>
      <c r="K9" s="355" t="s">
        <v>649</v>
      </c>
      <c r="L9" s="355" t="s">
        <v>650</v>
      </c>
      <c r="M9" s="355" t="s">
        <v>651</v>
      </c>
      <c r="N9" s="355" t="s">
        <v>652</v>
      </c>
      <c r="O9" s="355" t="s">
        <v>711</v>
      </c>
      <c r="P9" s="355" t="s">
        <v>709</v>
      </c>
    </row>
    <row r="10" spans="1:16" s="492" customFormat="1" x14ac:dyDescent="0.2">
      <c r="A10" s="327">
        <v>1</v>
      </c>
      <c r="B10" s="327">
        <v>2</v>
      </c>
      <c r="C10" s="327">
        <v>3</v>
      </c>
      <c r="D10" s="327">
        <v>4</v>
      </c>
      <c r="E10" s="327">
        <v>5</v>
      </c>
      <c r="F10" s="327">
        <v>6</v>
      </c>
      <c r="G10" s="327">
        <v>7</v>
      </c>
      <c r="H10" s="327">
        <v>8</v>
      </c>
      <c r="I10" s="327">
        <v>9</v>
      </c>
      <c r="J10" s="327">
        <v>10</v>
      </c>
      <c r="K10" s="327">
        <v>11</v>
      </c>
      <c r="L10" s="327">
        <v>12</v>
      </c>
      <c r="M10" s="327">
        <v>13</v>
      </c>
      <c r="N10" s="327">
        <v>14</v>
      </c>
      <c r="O10" s="327">
        <v>15</v>
      </c>
      <c r="P10" s="327">
        <v>16</v>
      </c>
    </row>
    <row r="11" spans="1:16" x14ac:dyDescent="0.2">
      <c r="A11" s="269">
        <v>1</v>
      </c>
      <c r="B11" s="494"/>
      <c r="C11" s="494"/>
      <c r="D11" s="495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</row>
    <row r="12" spans="1:16" x14ac:dyDescent="0.2">
      <c r="A12" s="269">
        <v>2</v>
      </c>
      <c r="B12" s="494"/>
      <c r="C12" s="494"/>
      <c r="D12" s="495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</row>
    <row r="13" spans="1:16" x14ac:dyDescent="0.2">
      <c r="A13" s="269">
        <v>3</v>
      </c>
      <c r="B13" s="494"/>
      <c r="C13" s="494"/>
      <c r="D13" s="495"/>
      <c r="E13" s="1050" t="s">
        <v>893</v>
      </c>
      <c r="F13" s="1051"/>
      <c r="G13" s="1051"/>
      <c r="H13" s="1051"/>
      <c r="I13" s="1051"/>
      <c r="J13" s="1051"/>
      <c r="K13" s="1052"/>
      <c r="L13" s="494"/>
      <c r="M13" s="494"/>
      <c r="N13" s="494"/>
      <c r="O13" s="494"/>
      <c r="P13" s="494"/>
    </row>
    <row r="14" spans="1:16" x14ac:dyDescent="0.2">
      <c r="A14" s="269">
        <v>4</v>
      </c>
      <c r="B14" s="494"/>
      <c r="C14" s="494"/>
      <c r="D14" s="495"/>
      <c r="E14" s="1053"/>
      <c r="F14" s="1054"/>
      <c r="G14" s="1054"/>
      <c r="H14" s="1054"/>
      <c r="I14" s="1054"/>
      <c r="J14" s="1054"/>
      <c r="K14" s="1055"/>
      <c r="L14" s="494"/>
      <c r="M14" s="494"/>
      <c r="N14" s="494"/>
      <c r="O14" s="494"/>
      <c r="P14" s="494"/>
    </row>
    <row r="15" spans="1:16" x14ac:dyDescent="0.2">
      <c r="A15" s="269">
        <v>5</v>
      </c>
      <c r="B15" s="494"/>
      <c r="C15" s="494"/>
      <c r="D15" s="495"/>
      <c r="E15" s="1053"/>
      <c r="F15" s="1054"/>
      <c r="G15" s="1054"/>
      <c r="H15" s="1054"/>
      <c r="I15" s="1054"/>
      <c r="J15" s="1054"/>
      <c r="K15" s="1055"/>
      <c r="L15" s="494"/>
      <c r="M15" s="494"/>
      <c r="N15" s="494"/>
      <c r="O15" s="494"/>
      <c r="P15" s="494"/>
    </row>
    <row r="16" spans="1:16" x14ac:dyDescent="0.2">
      <c r="A16" s="269">
        <v>6</v>
      </c>
      <c r="B16" s="494"/>
      <c r="C16" s="494"/>
      <c r="D16" s="495"/>
      <c r="E16" s="1053"/>
      <c r="F16" s="1054"/>
      <c r="G16" s="1054"/>
      <c r="H16" s="1054"/>
      <c r="I16" s="1054"/>
      <c r="J16" s="1054"/>
      <c r="K16" s="1055"/>
      <c r="L16" s="494"/>
      <c r="M16" s="494"/>
      <c r="N16" s="494"/>
      <c r="O16" s="494"/>
      <c r="P16" s="494"/>
    </row>
    <row r="17" spans="1:16" x14ac:dyDescent="0.2">
      <c r="A17" s="269">
        <v>7</v>
      </c>
      <c r="B17" s="494"/>
      <c r="C17" s="494"/>
      <c r="D17" s="495"/>
      <c r="E17" s="1053"/>
      <c r="F17" s="1054"/>
      <c r="G17" s="1054"/>
      <c r="H17" s="1054"/>
      <c r="I17" s="1054"/>
      <c r="J17" s="1054"/>
      <c r="K17" s="1055"/>
      <c r="L17" s="494"/>
      <c r="M17" s="494"/>
      <c r="N17" s="494"/>
      <c r="O17" s="494"/>
      <c r="P17" s="494"/>
    </row>
    <row r="18" spans="1:16" x14ac:dyDescent="0.2">
      <c r="A18" s="269">
        <v>8</v>
      </c>
      <c r="B18" s="494"/>
      <c r="C18" s="494"/>
      <c r="D18" s="495"/>
      <c r="E18" s="1056"/>
      <c r="F18" s="1057"/>
      <c r="G18" s="1057"/>
      <c r="H18" s="1057"/>
      <c r="I18" s="1057"/>
      <c r="J18" s="1057"/>
      <c r="K18" s="1058"/>
      <c r="L18" s="494"/>
      <c r="M18" s="494"/>
      <c r="N18" s="494"/>
      <c r="O18" s="494"/>
      <c r="P18" s="494"/>
    </row>
    <row r="19" spans="1:16" x14ac:dyDescent="0.2">
      <c r="A19" s="269">
        <v>9</v>
      </c>
      <c r="B19" s="494"/>
      <c r="C19" s="494"/>
      <c r="D19" s="495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</row>
    <row r="20" spans="1:16" x14ac:dyDescent="0.2">
      <c r="A20" s="271" t="s">
        <v>7</v>
      </c>
      <c r="B20" s="270"/>
      <c r="C20" s="270"/>
      <c r="D20" s="301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</row>
    <row r="21" spans="1:16" x14ac:dyDescent="0.2">
      <c r="A21" s="328" t="s">
        <v>18</v>
      </c>
      <c r="B21" s="270"/>
      <c r="C21" s="270"/>
      <c r="D21" s="301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</row>
    <row r="22" spans="1:16" x14ac:dyDescent="0.2">
      <c r="A22" s="272"/>
      <c r="B22" s="272"/>
      <c r="C22" s="272"/>
      <c r="D22" s="272"/>
    </row>
    <row r="23" spans="1:16" x14ac:dyDescent="0.2">
      <c r="A23" s="273"/>
      <c r="B23" s="274"/>
      <c r="C23" s="274"/>
      <c r="D23" s="272"/>
    </row>
    <row r="24" spans="1:16" x14ac:dyDescent="0.2">
      <c r="A24" s="275"/>
      <c r="B24" s="275"/>
      <c r="C24" s="275"/>
    </row>
    <row r="25" spans="1:16" x14ac:dyDescent="0.2">
      <c r="A25" s="275"/>
      <c r="B25" s="275"/>
      <c r="C25" s="275"/>
    </row>
    <row r="26" spans="1:16" x14ac:dyDescent="0.2">
      <c r="A26" s="275"/>
      <c r="B26" s="275"/>
      <c r="C26" s="275"/>
    </row>
    <row r="27" spans="1:16" x14ac:dyDescent="0.2">
      <c r="A27" s="275"/>
      <c r="B27" s="275"/>
      <c r="C27" s="275"/>
    </row>
    <row r="28" spans="1:16" x14ac:dyDescent="0.2">
      <c r="A28" s="275" t="s">
        <v>12</v>
      </c>
      <c r="D28" s="275"/>
      <c r="F28" s="275"/>
      <c r="G28" s="275"/>
      <c r="H28" s="275"/>
      <c r="I28" s="275"/>
      <c r="J28" s="275"/>
      <c r="K28" s="275"/>
      <c r="L28" s="275" t="s">
        <v>13</v>
      </c>
      <c r="M28" s="275"/>
      <c r="N28" s="275"/>
    </row>
    <row r="29" spans="1:16" ht="12.75" customHeight="1" x14ac:dyDescent="0.2">
      <c r="E29" s="275"/>
      <c r="F29" s="1037" t="s">
        <v>14</v>
      </c>
      <c r="G29" s="1037"/>
      <c r="H29" s="1037"/>
      <c r="I29" s="1037"/>
      <c r="J29" s="1037"/>
      <c r="K29" s="1037"/>
      <c r="L29" s="1037"/>
      <c r="M29" s="1037"/>
      <c r="N29" s="1037"/>
    </row>
    <row r="30" spans="1:16" ht="12.75" customHeight="1" x14ac:dyDescent="0.2">
      <c r="E30" s="1037" t="s">
        <v>1053</v>
      </c>
      <c r="F30" s="1037"/>
      <c r="G30" s="1037"/>
      <c r="H30" s="1037"/>
      <c r="I30" s="1037"/>
      <c r="J30" s="1037"/>
      <c r="K30" s="1037"/>
      <c r="L30" s="1037"/>
      <c r="M30" s="1037"/>
      <c r="N30" s="1037"/>
    </row>
    <row r="31" spans="1:16" x14ac:dyDescent="0.2">
      <c r="A31" s="275"/>
      <c r="B31" s="275"/>
      <c r="F31" s="275"/>
      <c r="G31" s="275"/>
      <c r="H31" s="275"/>
      <c r="I31" s="275"/>
      <c r="J31" s="275"/>
      <c r="K31" s="275"/>
      <c r="L31" s="275" t="s">
        <v>706</v>
      </c>
      <c r="M31" s="275"/>
      <c r="N31" s="275"/>
    </row>
    <row r="33" spans="1:14" x14ac:dyDescent="0.2">
      <c r="A33" s="1029"/>
      <c r="B33" s="1029"/>
      <c r="C33" s="1029"/>
      <c r="D33" s="1029"/>
      <c r="E33" s="1029"/>
      <c r="F33" s="1029"/>
      <c r="G33" s="1029"/>
      <c r="H33" s="1029"/>
      <c r="I33" s="1029"/>
      <c r="J33" s="1029"/>
      <c r="K33" s="1029"/>
      <c r="L33" s="1029"/>
      <c r="M33" s="1029"/>
      <c r="N33" s="1029"/>
    </row>
  </sheetData>
  <mergeCells count="20">
    <mergeCell ref="O8:P8"/>
    <mergeCell ref="I8:N8"/>
    <mergeCell ref="A6:N6"/>
    <mergeCell ref="D1:E1"/>
    <mergeCell ref="M1:N1"/>
    <mergeCell ref="A2:N2"/>
    <mergeCell ref="A3:N3"/>
    <mergeCell ref="A4:N5"/>
    <mergeCell ref="H7:P7"/>
    <mergeCell ref="F29:N29"/>
    <mergeCell ref="E30:N30"/>
    <mergeCell ref="A33:N33"/>
    <mergeCell ref="C8:C9"/>
    <mergeCell ref="A7:B7"/>
    <mergeCell ref="A8:A9"/>
    <mergeCell ref="B8:B9"/>
    <mergeCell ref="D8:D9"/>
    <mergeCell ref="E8:H8"/>
    <mergeCell ref="E13:K18"/>
    <mergeCell ref="C7:D7"/>
  </mergeCells>
  <printOptions horizontalCentered="1" verticalCentered="1"/>
  <pageMargins left="0.70866141732283505" right="0.70866141732283505" top="0.23622047244094499" bottom="0" header="0.31496062992126" footer="0.31496062992126"/>
  <pageSetup paperSize="9" scale="94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P34"/>
  <sheetViews>
    <sheetView view="pageBreakPreview" zoomScaleNormal="115" zoomScaleSheetLayoutView="100" workbookViewId="0">
      <selection activeCell="E27" sqref="E27"/>
    </sheetView>
  </sheetViews>
  <sheetFormatPr defaultRowHeight="12.75" x14ac:dyDescent="0.2"/>
  <cols>
    <col min="1" max="1" width="5.5703125" style="268" customWidth="1"/>
    <col min="2" max="2" width="8.85546875" style="268" customWidth="1"/>
    <col min="3" max="3" width="10.28515625" style="268" customWidth="1"/>
    <col min="4" max="4" width="12.85546875" style="268" customWidth="1"/>
    <col min="5" max="5" width="8.7109375" style="268" customWidth="1"/>
    <col min="6" max="7" width="8" style="268" customWidth="1"/>
    <col min="8" max="10" width="8.140625" style="268" customWidth="1"/>
    <col min="11" max="11" width="8.42578125" style="268" customWidth="1"/>
    <col min="12" max="12" width="8.140625" style="268" customWidth="1"/>
    <col min="13" max="13" width="11.28515625" style="268" customWidth="1"/>
    <col min="14" max="14" width="11.85546875" style="268" customWidth="1"/>
    <col min="15" max="15" width="9.140625" style="268"/>
    <col min="16" max="16" width="12" style="268" customWidth="1"/>
    <col min="17" max="16384" width="9.140625" style="268"/>
  </cols>
  <sheetData>
    <row r="1" spans="1:16" ht="12.75" customHeight="1" x14ac:dyDescent="0.2">
      <c r="D1" s="1046"/>
      <c r="E1" s="1046"/>
      <c r="M1" s="1047" t="s">
        <v>653</v>
      </c>
      <c r="N1" s="1047"/>
    </row>
    <row r="2" spans="1:16" ht="15.75" x14ac:dyDescent="0.25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</row>
    <row r="3" spans="1:16" ht="18" x14ac:dyDescent="0.25">
      <c r="A3" s="1045" t="s">
        <v>744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</row>
    <row r="4" spans="1:16" ht="9.75" customHeight="1" x14ac:dyDescent="0.2">
      <c r="A4" s="1064" t="s">
        <v>755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</row>
    <row r="5" spans="1:16" s="322" customFormat="1" ht="18.75" customHeight="1" x14ac:dyDescent="0.2">
      <c r="A5" s="1064"/>
      <c r="B5" s="1064"/>
      <c r="C5" s="1064"/>
      <c r="D5" s="1064"/>
      <c r="E5" s="1064"/>
      <c r="F5" s="1064"/>
      <c r="G5" s="1064"/>
      <c r="H5" s="1064"/>
      <c r="I5" s="1064"/>
      <c r="J5" s="1064"/>
      <c r="K5" s="1064"/>
      <c r="L5" s="1064"/>
      <c r="M5" s="1064"/>
      <c r="N5" s="1064"/>
    </row>
    <row r="6" spans="1:16" x14ac:dyDescent="0.2">
      <c r="A6" s="1029"/>
      <c r="B6" s="1029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</row>
    <row r="7" spans="1:16" x14ac:dyDescent="0.2">
      <c r="A7" s="1060" t="s">
        <v>160</v>
      </c>
      <c r="B7" s="1061"/>
      <c r="C7" s="1062" t="s">
        <v>1047</v>
      </c>
      <c r="D7" s="1062"/>
      <c r="E7" s="1063"/>
      <c r="H7" s="1059" t="s">
        <v>1049</v>
      </c>
      <c r="I7" s="1059"/>
      <c r="J7" s="1059"/>
      <c r="K7" s="1059"/>
      <c r="L7" s="1059"/>
      <c r="M7" s="1059"/>
      <c r="N7" s="1059"/>
      <c r="O7" s="1059"/>
      <c r="P7" s="1059"/>
    </row>
    <row r="8" spans="1:16" ht="46.5" customHeight="1" x14ac:dyDescent="0.2">
      <c r="A8" s="960" t="s">
        <v>2</v>
      </c>
      <c r="B8" s="960" t="s">
        <v>3</v>
      </c>
      <c r="C8" s="1048" t="s">
        <v>483</v>
      </c>
      <c r="D8" s="1035" t="s">
        <v>87</v>
      </c>
      <c r="E8" s="1031" t="s">
        <v>88</v>
      </c>
      <c r="F8" s="1032"/>
      <c r="G8" s="1032"/>
      <c r="H8" s="1033"/>
      <c r="I8" s="960" t="s">
        <v>647</v>
      </c>
      <c r="J8" s="960"/>
      <c r="K8" s="960"/>
      <c r="L8" s="960"/>
      <c r="M8" s="960"/>
      <c r="N8" s="960"/>
      <c r="O8" s="1038" t="s">
        <v>705</v>
      </c>
      <c r="P8" s="1038"/>
    </row>
    <row r="9" spans="1:16" ht="44.45" customHeight="1" x14ac:dyDescent="0.2">
      <c r="A9" s="960"/>
      <c r="B9" s="960"/>
      <c r="C9" s="1049"/>
      <c r="D9" s="1036"/>
      <c r="E9" s="355" t="s">
        <v>92</v>
      </c>
      <c r="F9" s="355" t="s">
        <v>20</v>
      </c>
      <c r="G9" s="355" t="s">
        <v>44</v>
      </c>
      <c r="H9" s="355" t="s">
        <v>684</v>
      </c>
      <c r="I9" s="355" t="s">
        <v>18</v>
      </c>
      <c r="J9" s="355" t="s">
        <v>648</v>
      </c>
      <c r="K9" s="355" t="s">
        <v>649</v>
      </c>
      <c r="L9" s="355" t="s">
        <v>650</v>
      </c>
      <c r="M9" s="355" t="s">
        <v>651</v>
      </c>
      <c r="N9" s="355" t="s">
        <v>652</v>
      </c>
      <c r="O9" s="355" t="s">
        <v>711</v>
      </c>
      <c r="P9" s="355" t="s">
        <v>709</v>
      </c>
    </row>
    <row r="10" spans="1:16" s="492" customFormat="1" x14ac:dyDescent="0.2">
      <c r="A10" s="327">
        <v>1</v>
      </c>
      <c r="B10" s="327">
        <v>2</v>
      </c>
      <c r="C10" s="327">
        <v>3</v>
      </c>
      <c r="D10" s="327">
        <v>8</v>
      </c>
      <c r="E10" s="327">
        <v>9</v>
      </c>
      <c r="F10" s="327">
        <v>10</v>
      </c>
      <c r="G10" s="327">
        <v>11</v>
      </c>
      <c r="H10" s="327">
        <v>12</v>
      </c>
      <c r="I10" s="327">
        <v>9</v>
      </c>
      <c r="J10" s="327">
        <v>10</v>
      </c>
      <c r="K10" s="327">
        <v>11</v>
      </c>
      <c r="L10" s="327">
        <v>12</v>
      </c>
      <c r="M10" s="327">
        <v>13</v>
      </c>
      <c r="N10" s="327">
        <v>14</v>
      </c>
      <c r="O10" s="327">
        <v>15</v>
      </c>
      <c r="P10" s="327">
        <v>16</v>
      </c>
    </row>
    <row r="11" spans="1:16" x14ac:dyDescent="0.2">
      <c r="A11" s="269">
        <v>1</v>
      </c>
      <c r="B11" s="494"/>
      <c r="C11" s="494"/>
      <c r="D11" s="495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</row>
    <row r="12" spans="1:16" x14ac:dyDescent="0.2">
      <c r="A12" s="269">
        <v>2</v>
      </c>
      <c r="B12" s="494"/>
      <c r="C12" s="494"/>
      <c r="D12" s="495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</row>
    <row r="13" spans="1:16" x14ac:dyDescent="0.2">
      <c r="A13" s="269">
        <v>3</v>
      </c>
      <c r="B13" s="494"/>
      <c r="C13" s="494"/>
      <c r="D13" s="495"/>
      <c r="E13" s="1050" t="s">
        <v>893</v>
      </c>
      <c r="F13" s="1051"/>
      <c r="G13" s="1051"/>
      <c r="H13" s="1051"/>
      <c r="I13" s="1051"/>
      <c r="J13" s="1051"/>
      <c r="K13" s="1052"/>
      <c r="L13" s="494"/>
      <c r="M13" s="494"/>
      <c r="N13" s="494"/>
      <c r="O13" s="494"/>
      <c r="P13" s="494"/>
    </row>
    <row r="14" spans="1:16" x14ac:dyDescent="0.2">
      <c r="A14" s="269">
        <v>4</v>
      </c>
      <c r="B14" s="494"/>
      <c r="C14" s="494"/>
      <c r="D14" s="495"/>
      <c r="E14" s="1053"/>
      <c r="F14" s="1054"/>
      <c r="G14" s="1054"/>
      <c r="H14" s="1054"/>
      <c r="I14" s="1054"/>
      <c r="J14" s="1054"/>
      <c r="K14" s="1055"/>
      <c r="L14" s="494"/>
      <c r="M14" s="494"/>
      <c r="N14" s="494"/>
      <c r="O14" s="494"/>
      <c r="P14" s="494"/>
    </row>
    <row r="15" spans="1:16" x14ac:dyDescent="0.2">
      <c r="A15" s="269">
        <v>5</v>
      </c>
      <c r="B15" s="494"/>
      <c r="C15" s="494"/>
      <c r="D15" s="495"/>
      <c r="E15" s="1053"/>
      <c r="F15" s="1054"/>
      <c r="G15" s="1054"/>
      <c r="H15" s="1054"/>
      <c r="I15" s="1054"/>
      <c r="J15" s="1054"/>
      <c r="K15" s="1055"/>
      <c r="L15" s="494"/>
      <c r="M15" s="494"/>
      <c r="N15" s="494"/>
      <c r="O15" s="494"/>
      <c r="P15" s="494"/>
    </row>
    <row r="16" spans="1:16" x14ac:dyDescent="0.2">
      <c r="A16" s="269">
        <v>6</v>
      </c>
      <c r="B16" s="494"/>
      <c r="C16" s="494"/>
      <c r="D16" s="495"/>
      <c r="E16" s="1053"/>
      <c r="F16" s="1054"/>
      <c r="G16" s="1054"/>
      <c r="H16" s="1054"/>
      <c r="I16" s="1054"/>
      <c r="J16" s="1054"/>
      <c r="K16" s="1055"/>
      <c r="L16" s="494"/>
      <c r="M16" s="494"/>
      <c r="N16" s="494"/>
      <c r="O16" s="494"/>
      <c r="P16" s="494"/>
    </row>
    <row r="17" spans="1:16" x14ac:dyDescent="0.2">
      <c r="A17" s="269">
        <v>7</v>
      </c>
      <c r="B17" s="494"/>
      <c r="C17" s="494"/>
      <c r="D17" s="495"/>
      <c r="E17" s="1053"/>
      <c r="F17" s="1054"/>
      <c r="G17" s="1054"/>
      <c r="H17" s="1054"/>
      <c r="I17" s="1054"/>
      <c r="J17" s="1054"/>
      <c r="K17" s="1055"/>
      <c r="L17" s="494"/>
      <c r="M17" s="494"/>
      <c r="N17" s="494"/>
      <c r="O17" s="494"/>
      <c r="P17" s="494"/>
    </row>
    <row r="18" spans="1:16" x14ac:dyDescent="0.2">
      <c r="A18" s="269">
        <v>8</v>
      </c>
      <c r="B18" s="494"/>
      <c r="C18" s="494"/>
      <c r="D18" s="495"/>
      <c r="E18" s="1056"/>
      <c r="F18" s="1057"/>
      <c r="G18" s="1057"/>
      <c r="H18" s="1057"/>
      <c r="I18" s="1057"/>
      <c r="J18" s="1057"/>
      <c r="K18" s="1058"/>
      <c r="L18" s="494"/>
      <c r="M18" s="494"/>
      <c r="N18" s="494"/>
      <c r="O18" s="494"/>
      <c r="P18" s="494"/>
    </row>
    <row r="19" spans="1:16" x14ac:dyDescent="0.2">
      <c r="A19" s="269">
        <v>9</v>
      </c>
      <c r="B19" s="494"/>
      <c r="C19" s="494"/>
      <c r="D19" s="495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</row>
    <row r="20" spans="1:16" x14ac:dyDescent="0.2">
      <c r="A20" s="269">
        <v>10</v>
      </c>
      <c r="B20" s="270"/>
      <c r="C20" s="270"/>
      <c r="D20" s="301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</row>
    <row r="21" spans="1:16" x14ac:dyDescent="0.2">
      <c r="A21" s="271" t="s">
        <v>7</v>
      </c>
      <c r="B21" s="270"/>
      <c r="C21" s="270"/>
      <c r="D21" s="301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</row>
    <row r="22" spans="1:16" x14ac:dyDescent="0.2">
      <c r="A22" s="269" t="s">
        <v>18</v>
      </c>
      <c r="B22" s="270"/>
      <c r="C22" s="270"/>
      <c r="D22" s="301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</row>
    <row r="23" spans="1:16" x14ac:dyDescent="0.2">
      <c r="A23" s="272"/>
      <c r="B23" s="272"/>
      <c r="C23" s="272"/>
      <c r="D23" s="272"/>
    </row>
    <row r="24" spans="1:16" x14ac:dyDescent="0.2">
      <c r="A24" s="273"/>
      <c r="B24" s="274"/>
      <c r="C24" s="274"/>
      <c r="D24" s="272"/>
    </row>
    <row r="25" spans="1:16" x14ac:dyDescent="0.2">
      <c r="A25" s="275"/>
      <c r="B25" s="275"/>
      <c r="C25" s="275"/>
    </row>
    <row r="26" spans="1:16" x14ac:dyDescent="0.2">
      <c r="A26" s="275"/>
      <c r="B26" s="275"/>
      <c r="C26" s="275"/>
    </row>
    <row r="27" spans="1:16" x14ac:dyDescent="0.2">
      <c r="A27" s="275"/>
      <c r="B27" s="275"/>
      <c r="C27" s="275"/>
    </row>
    <row r="28" spans="1:16" x14ac:dyDescent="0.2">
      <c r="A28" s="275"/>
      <c r="B28" s="275"/>
      <c r="C28" s="275"/>
    </row>
    <row r="29" spans="1:16" x14ac:dyDescent="0.2">
      <c r="A29" s="275" t="s">
        <v>12</v>
      </c>
      <c r="D29" s="275"/>
      <c r="F29" s="275"/>
      <c r="G29" s="275"/>
      <c r="H29" s="275"/>
      <c r="I29" s="275"/>
      <c r="J29" s="275"/>
      <c r="K29" s="275"/>
      <c r="L29" s="275" t="s">
        <v>13</v>
      </c>
      <c r="M29" s="275"/>
      <c r="N29" s="275"/>
    </row>
    <row r="30" spans="1:16" ht="12.75" customHeight="1" x14ac:dyDescent="0.2">
      <c r="E30" s="275"/>
      <c r="F30" s="1037" t="s">
        <v>14</v>
      </c>
      <c r="G30" s="1037"/>
      <c r="H30" s="1037"/>
      <c r="I30" s="1037"/>
      <c r="J30" s="1037"/>
      <c r="K30" s="1037"/>
      <c r="L30" s="1037"/>
      <c r="M30" s="1037"/>
      <c r="N30" s="1037"/>
    </row>
    <row r="31" spans="1:16" ht="12.75" customHeight="1" x14ac:dyDescent="0.2">
      <c r="E31" s="1037" t="s">
        <v>1053</v>
      </c>
      <c r="F31" s="1037"/>
      <c r="G31" s="1037"/>
      <c r="H31" s="1037"/>
      <c r="I31" s="1037"/>
      <c r="J31" s="1037"/>
      <c r="K31" s="1037"/>
      <c r="L31" s="1037"/>
      <c r="M31" s="1037"/>
      <c r="N31" s="1037"/>
    </row>
    <row r="32" spans="1:16" x14ac:dyDescent="0.2">
      <c r="A32" s="275"/>
      <c r="B32" s="275"/>
      <c r="F32" s="275"/>
      <c r="G32" s="275"/>
      <c r="H32" s="275"/>
      <c r="I32" s="275"/>
      <c r="J32" s="275"/>
      <c r="K32" s="275"/>
      <c r="L32" s="275" t="s">
        <v>706</v>
      </c>
      <c r="M32" s="275"/>
      <c r="N32" s="275"/>
    </row>
    <row r="34" spans="1:14" x14ac:dyDescent="0.2">
      <c r="A34" s="1029"/>
      <c r="B34" s="1029"/>
      <c r="C34" s="1029"/>
      <c r="D34" s="1029"/>
      <c r="E34" s="1029"/>
      <c r="F34" s="1029"/>
      <c r="G34" s="1029"/>
      <c r="H34" s="1029"/>
      <c r="I34" s="1029"/>
      <c r="J34" s="1029"/>
      <c r="K34" s="1029"/>
      <c r="L34" s="1029"/>
      <c r="M34" s="1029"/>
      <c r="N34" s="1029"/>
    </row>
  </sheetData>
  <mergeCells count="20">
    <mergeCell ref="O8:P8"/>
    <mergeCell ref="I8:N8"/>
    <mergeCell ref="A6:N6"/>
    <mergeCell ref="D1:E1"/>
    <mergeCell ref="M1:N1"/>
    <mergeCell ref="A2:N2"/>
    <mergeCell ref="A3:N3"/>
    <mergeCell ref="A4:N5"/>
    <mergeCell ref="H7:P7"/>
    <mergeCell ref="F30:N30"/>
    <mergeCell ref="E31:N31"/>
    <mergeCell ref="A34:N34"/>
    <mergeCell ref="C8:C9"/>
    <mergeCell ref="A7:B7"/>
    <mergeCell ref="A8:A9"/>
    <mergeCell ref="B8:B9"/>
    <mergeCell ref="D8:D9"/>
    <mergeCell ref="E8:H8"/>
    <mergeCell ref="E13:K18"/>
    <mergeCell ref="C7:E7"/>
  </mergeCells>
  <printOptions horizontalCentered="1" verticalCentered="1"/>
  <pageMargins left="0.70866141732283505" right="0.70866141732283505" top="0.23622047244094499" bottom="0" header="0.31496062992126" footer="0.31496062992126"/>
  <pageSetup paperSize="9" scale="9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P34"/>
  <sheetViews>
    <sheetView view="pageBreakPreview" zoomScaleSheetLayoutView="100" workbookViewId="0">
      <selection activeCell="E27" sqref="E27"/>
    </sheetView>
  </sheetViews>
  <sheetFormatPr defaultRowHeight="12.75" x14ac:dyDescent="0.2"/>
  <cols>
    <col min="1" max="1" width="5.5703125" style="268" customWidth="1"/>
    <col min="2" max="2" width="8.85546875" style="268" customWidth="1"/>
    <col min="3" max="3" width="10.28515625" style="268" customWidth="1"/>
    <col min="4" max="4" width="12.85546875" style="268" customWidth="1"/>
    <col min="5" max="5" width="8.7109375" style="268" customWidth="1"/>
    <col min="6" max="7" width="8" style="268" customWidth="1"/>
    <col min="8" max="10" width="8.140625" style="268" customWidth="1"/>
    <col min="11" max="11" width="8.42578125" style="268" customWidth="1"/>
    <col min="12" max="12" width="8.140625" style="268" customWidth="1"/>
    <col min="13" max="13" width="11.28515625" style="268" customWidth="1"/>
    <col min="14" max="14" width="11.85546875" style="268" customWidth="1"/>
    <col min="15" max="15" width="9.140625" style="268"/>
    <col min="16" max="16" width="13" style="268" customWidth="1"/>
    <col min="17" max="16384" width="9.140625" style="268"/>
  </cols>
  <sheetData>
    <row r="1" spans="1:16" ht="12.75" customHeight="1" x14ac:dyDescent="0.2">
      <c r="D1" s="1046"/>
      <c r="E1" s="1046"/>
      <c r="M1" s="1047" t="s">
        <v>666</v>
      </c>
      <c r="N1" s="1047"/>
    </row>
    <row r="2" spans="1:16" ht="15.75" x14ac:dyDescent="0.25">
      <c r="A2" s="1044" t="s">
        <v>0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</row>
    <row r="3" spans="1:16" ht="18" x14ac:dyDescent="0.25">
      <c r="A3" s="1045" t="s">
        <v>744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</row>
    <row r="4" spans="1:16" ht="24" customHeight="1" x14ac:dyDescent="0.2">
      <c r="A4" s="1064" t="s">
        <v>756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</row>
    <row r="5" spans="1:16" s="322" customFormat="1" ht="18.75" customHeight="1" x14ac:dyDescent="0.2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6" x14ac:dyDescent="0.2">
      <c r="A6" s="1029"/>
      <c r="B6" s="1029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</row>
    <row r="7" spans="1:16" x14ac:dyDescent="0.2">
      <c r="A7" s="1060" t="s">
        <v>160</v>
      </c>
      <c r="B7" s="1061"/>
      <c r="C7" s="1039" t="s">
        <v>1047</v>
      </c>
      <c r="D7" s="1039"/>
      <c r="E7" s="1039"/>
      <c r="H7" s="1059" t="s">
        <v>1049</v>
      </c>
      <c r="I7" s="1059"/>
      <c r="J7" s="1059"/>
      <c r="K7" s="1059"/>
      <c r="L7" s="1059"/>
      <c r="M7" s="1059"/>
      <c r="N7" s="1059"/>
      <c r="O7" s="1059"/>
      <c r="P7" s="1059"/>
    </row>
    <row r="8" spans="1:16" ht="24.75" customHeight="1" x14ac:dyDescent="0.2">
      <c r="A8" s="960" t="s">
        <v>2</v>
      </c>
      <c r="B8" s="960" t="s">
        <v>3</v>
      </c>
      <c r="C8" s="1048" t="s">
        <v>483</v>
      </c>
      <c r="D8" s="1035" t="s">
        <v>87</v>
      </c>
      <c r="E8" s="1031" t="s">
        <v>88</v>
      </c>
      <c r="F8" s="1032"/>
      <c r="G8" s="1032"/>
      <c r="H8" s="1033"/>
      <c r="I8" s="960" t="s">
        <v>647</v>
      </c>
      <c r="J8" s="960"/>
      <c r="K8" s="960"/>
      <c r="L8" s="960"/>
      <c r="M8" s="960"/>
      <c r="N8" s="960"/>
      <c r="O8" s="1038" t="s">
        <v>705</v>
      </c>
      <c r="P8" s="1038"/>
    </row>
    <row r="9" spans="1:16" ht="44.45" customHeight="1" x14ac:dyDescent="0.2">
      <c r="A9" s="960"/>
      <c r="B9" s="960"/>
      <c r="C9" s="1049"/>
      <c r="D9" s="1036"/>
      <c r="E9" s="355" t="s">
        <v>92</v>
      </c>
      <c r="F9" s="355" t="s">
        <v>20</v>
      </c>
      <c r="G9" s="355" t="s">
        <v>44</v>
      </c>
      <c r="H9" s="355" t="s">
        <v>684</v>
      </c>
      <c r="I9" s="355" t="s">
        <v>18</v>
      </c>
      <c r="J9" s="355" t="s">
        <v>648</v>
      </c>
      <c r="K9" s="355" t="s">
        <v>649</v>
      </c>
      <c r="L9" s="355" t="s">
        <v>650</v>
      </c>
      <c r="M9" s="355" t="s">
        <v>651</v>
      </c>
      <c r="N9" s="355" t="s">
        <v>652</v>
      </c>
      <c r="O9" s="355" t="s">
        <v>711</v>
      </c>
      <c r="P9" s="355" t="s">
        <v>709</v>
      </c>
    </row>
    <row r="10" spans="1:16" s="492" customFormat="1" x14ac:dyDescent="0.2">
      <c r="A10" s="327">
        <v>1</v>
      </c>
      <c r="B10" s="327">
        <v>2</v>
      </c>
      <c r="C10" s="327">
        <v>3</v>
      </c>
      <c r="D10" s="327">
        <v>4</v>
      </c>
      <c r="E10" s="327">
        <v>5</v>
      </c>
      <c r="F10" s="327">
        <v>6</v>
      </c>
      <c r="G10" s="327">
        <v>7</v>
      </c>
      <c r="H10" s="327">
        <v>8</v>
      </c>
      <c r="I10" s="327">
        <v>9</v>
      </c>
      <c r="J10" s="327">
        <v>10</v>
      </c>
      <c r="K10" s="327">
        <v>11</v>
      </c>
      <c r="L10" s="327">
        <v>12</v>
      </c>
      <c r="M10" s="327">
        <v>13</v>
      </c>
      <c r="N10" s="327">
        <v>14</v>
      </c>
      <c r="O10" s="327">
        <v>15</v>
      </c>
      <c r="P10" s="327">
        <v>16</v>
      </c>
    </row>
    <row r="11" spans="1:16" x14ac:dyDescent="0.2">
      <c r="A11" s="269">
        <v>1</v>
      </c>
      <c r="B11" s="494"/>
      <c r="C11" s="494"/>
      <c r="D11" s="495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</row>
    <row r="12" spans="1:16" x14ac:dyDescent="0.2">
      <c r="A12" s="269">
        <v>2</v>
      </c>
      <c r="B12" s="494"/>
      <c r="C12" s="494"/>
      <c r="D12" s="495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</row>
    <row r="13" spans="1:16" x14ac:dyDescent="0.2">
      <c r="A13" s="269">
        <v>3</v>
      </c>
      <c r="B13" s="494"/>
      <c r="C13" s="494"/>
      <c r="D13" s="495"/>
      <c r="E13" s="1050" t="s">
        <v>893</v>
      </c>
      <c r="F13" s="1051"/>
      <c r="G13" s="1051"/>
      <c r="H13" s="1051"/>
      <c r="I13" s="1051"/>
      <c r="J13" s="1051"/>
      <c r="K13" s="1052"/>
      <c r="L13" s="494"/>
      <c r="M13" s="494"/>
      <c r="N13" s="494"/>
      <c r="O13" s="494"/>
      <c r="P13" s="494"/>
    </row>
    <row r="14" spans="1:16" x14ac:dyDescent="0.2">
      <c r="A14" s="269">
        <v>4</v>
      </c>
      <c r="B14" s="494"/>
      <c r="C14" s="494"/>
      <c r="D14" s="495"/>
      <c r="E14" s="1053"/>
      <c r="F14" s="1054"/>
      <c r="G14" s="1054"/>
      <c r="H14" s="1054"/>
      <c r="I14" s="1054"/>
      <c r="J14" s="1054"/>
      <c r="K14" s="1055"/>
      <c r="L14" s="494"/>
      <c r="M14" s="494"/>
      <c r="N14" s="494"/>
      <c r="O14" s="494"/>
      <c r="P14" s="494"/>
    </row>
    <row r="15" spans="1:16" x14ac:dyDescent="0.2">
      <c r="A15" s="269">
        <v>5</v>
      </c>
      <c r="B15" s="494"/>
      <c r="C15" s="494"/>
      <c r="D15" s="495"/>
      <c r="E15" s="1053"/>
      <c r="F15" s="1054"/>
      <c r="G15" s="1054"/>
      <c r="H15" s="1054"/>
      <c r="I15" s="1054"/>
      <c r="J15" s="1054"/>
      <c r="K15" s="1055"/>
      <c r="L15" s="494"/>
      <c r="M15" s="494"/>
      <c r="N15" s="494"/>
      <c r="O15" s="494"/>
      <c r="P15" s="494"/>
    </row>
    <row r="16" spans="1:16" x14ac:dyDescent="0.2">
      <c r="A16" s="269">
        <v>6</v>
      </c>
      <c r="B16" s="494"/>
      <c r="C16" s="494"/>
      <c r="D16" s="495"/>
      <c r="E16" s="1053"/>
      <c r="F16" s="1054"/>
      <c r="G16" s="1054"/>
      <c r="H16" s="1054"/>
      <c r="I16" s="1054"/>
      <c r="J16" s="1054"/>
      <c r="K16" s="1055"/>
      <c r="L16" s="494"/>
      <c r="M16" s="494"/>
      <c r="N16" s="494"/>
      <c r="O16" s="494"/>
      <c r="P16" s="494"/>
    </row>
    <row r="17" spans="1:16" x14ac:dyDescent="0.2">
      <c r="A17" s="269">
        <v>7</v>
      </c>
      <c r="B17" s="494"/>
      <c r="C17" s="494"/>
      <c r="D17" s="495"/>
      <c r="E17" s="1053"/>
      <c r="F17" s="1054"/>
      <c r="G17" s="1054"/>
      <c r="H17" s="1054"/>
      <c r="I17" s="1054"/>
      <c r="J17" s="1054"/>
      <c r="K17" s="1055"/>
      <c r="L17" s="494"/>
      <c r="M17" s="494"/>
      <c r="N17" s="494"/>
      <c r="O17" s="494"/>
      <c r="P17" s="494"/>
    </row>
    <row r="18" spans="1:16" x14ac:dyDescent="0.2">
      <c r="A18" s="269">
        <v>8</v>
      </c>
      <c r="B18" s="494"/>
      <c r="C18" s="494"/>
      <c r="D18" s="495"/>
      <c r="E18" s="1056"/>
      <c r="F18" s="1057"/>
      <c r="G18" s="1057"/>
      <c r="H18" s="1057"/>
      <c r="I18" s="1057"/>
      <c r="J18" s="1057"/>
      <c r="K18" s="1058"/>
      <c r="L18" s="494"/>
      <c r="M18" s="494"/>
      <c r="N18" s="494"/>
      <c r="O18" s="494"/>
      <c r="P18" s="494"/>
    </row>
    <row r="19" spans="1:16" x14ac:dyDescent="0.2">
      <c r="A19" s="269">
        <v>9</v>
      </c>
      <c r="B19" s="494"/>
      <c r="C19" s="494"/>
      <c r="D19" s="495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</row>
    <row r="20" spans="1:16" x14ac:dyDescent="0.2">
      <c r="A20" s="269">
        <v>10</v>
      </c>
      <c r="B20" s="270"/>
      <c r="C20" s="270"/>
      <c r="D20" s="301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</row>
    <row r="21" spans="1:16" x14ac:dyDescent="0.2">
      <c r="A21" s="271" t="s">
        <v>7</v>
      </c>
      <c r="B21" s="270"/>
      <c r="C21" s="270"/>
      <c r="D21" s="301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</row>
    <row r="22" spans="1:16" x14ac:dyDescent="0.2">
      <c r="A22" s="269" t="s">
        <v>18</v>
      </c>
      <c r="B22" s="270"/>
      <c r="C22" s="270"/>
      <c r="D22" s="301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</row>
    <row r="23" spans="1:16" x14ac:dyDescent="0.2">
      <c r="A23" s="272"/>
      <c r="B23" s="272"/>
      <c r="C23" s="272"/>
      <c r="D23" s="272"/>
    </row>
    <row r="24" spans="1:16" x14ac:dyDescent="0.2">
      <c r="A24" s="273"/>
      <c r="B24" s="274"/>
      <c r="C24" s="274"/>
      <c r="D24" s="272"/>
    </row>
    <row r="25" spans="1:16" x14ac:dyDescent="0.2">
      <c r="A25" s="275"/>
      <c r="B25" s="275"/>
      <c r="C25" s="275"/>
    </row>
    <row r="26" spans="1:16" x14ac:dyDescent="0.2">
      <c r="A26" s="275"/>
      <c r="B26" s="275"/>
      <c r="C26" s="275"/>
    </row>
    <row r="27" spans="1:16" x14ac:dyDescent="0.2">
      <c r="A27" s="275"/>
      <c r="B27" s="275"/>
      <c r="C27" s="275"/>
    </row>
    <row r="28" spans="1:16" x14ac:dyDescent="0.2">
      <c r="A28" s="275"/>
      <c r="B28" s="275"/>
      <c r="C28" s="275"/>
    </row>
    <row r="29" spans="1:16" x14ac:dyDescent="0.2">
      <c r="A29" s="275" t="s">
        <v>12</v>
      </c>
      <c r="D29" s="275"/>
      <c r="F29" s="275"/>
      <c r="G29" s="275"/>
      <c r="H29" s="275"/>
      <c r="I29" s="275"/>
      <c r="J29" s="275"/>
      <c r="K29" s="275"/>
      <c r="L29" s="275" t="s">
        <v>712</v>
      </c>
      <c r="M29" s="275"/>
      <c r="N29" s="275"/>
    </row>
    <row r="30" spans="1:16" ht="12.75" customHeight="1" x14ac:dyDescent="0.2">
      <c r="E30" s="275"/>
      <c r="F30" s="1037" t="s">
        <v>14</v>
      </c>
      <c r="G30" s="1037"/>
      <c r="H30" s="1037"/>
      <c r="I30" s="1037"/>
      <c r="J30" s="1037"/>
      <c r="K30" s="1037"/>
      <c r="L30" s="1037"/>
      <c r="M30" s="1037"/>
      <c r="N30" s="1037"/>
    </row>
    <row r="31" spans="1:16" ht="12.75" customHeight="1" x14ac:dyDescent="0.2">
      <c r="E31" s="1037" t="s">
        <v>1053</v>
      </c>
      <c r="F31" s="1037"/>
      <c r="G31" s="1037"/>
      <c r="H31" s="1037"/>
      <c r="I31" s="1037"/>
      <c r="J31" s="1037"/>
      <c r="K31" s="1037"/>
      <c r="L31" s="1037"/>
      <c r="M31" s="1037"/>
      <c r="N31" s="1037"/>
    </row>
    <row r="32" spans="1:16" x14ac:dyDescent="0.2">
      <c r="A32" s="275"/>
      <c r="B32" s="275"/>
      <c r="F32" s="275"/>
      <c r="G32" s="275"/>
      <c r="H32" s="275"/>
      <c r="I32" s="275"/>
      <c r="J32" s="275"/>
      <c r="K32" s="275"/>
      <c r="L32" s="275" t="s">
        <v>706</v>
      </c>
      <c r="M32" s="275"/>
      <c r="N32" s="275"/>
    </row>
    <row r="34" spans="1:14" x14ac:dyDescent="0.2">
      <c r="A34" s="1029"/>
      <c r="B34" s="1029"/>
      <c r="C34" s="1029"/>
      <c r="D34" s="1029"/>
      <c r="E34" s="1029"/>
      <c r="F34" s="1029"/>
      <c r="G34" s="1029"/>
      <c r="H34" s="1029"/>
      <c r="I34" s="1029"/>
      <c r="J34" s="1029"/>
      <c r="K34" s="1029"/>
      <c r="L34" s="1029"/>
      <c r="M34" s="1029"/>
      <c r="N34" s="1029"/>
    </row>
  </sheetData>
  <mergeCells count="20">
    <mergeCell ref="O8:P8"/>
    <mergeCell ref="I8:N8"/>
    <mergeCell ref="A6:N6"/>
    <mergeCell ref="D1:E1"/>
    <mergeCell ref="M1:N1"/>
    <mergeCell ref="A2:N2"/>
    <mergeCell ref="A3:N3"/>
    <mergeCell ref="A4:P4"/>
    <mergeCell ref="H7:P7"/>
    <mergeCell ref="F30:N30"/>
    <mergeCell ref="E31:N31"/>
    <mergeCell ref="A34:N34"/>
    <mergeCell ref="A7:B7"/>
    <mergeCell ref="A8:A9"/>
    <mergeCell ref="B8:B9"/>
    <mergeCell ref="C8:C9"/>
    <mergeCell ref="D8:D9"/>
    <mergeCell ref="E8:H8"/>
    <mergeCell ref="E13:K18"/>
    <mergeCell ref="C7:E7"/>
  </mergeCells>
  <printOptions horizontalCentered="1" verticalCentered="1"/>
  <pageMargins left="0.70866141732283505" right="0.70866141732283505" top="0.23622047244094499" bottom="0" header="0.31496062992126" footer="0.31496062992126"/>
  <pageSetup paperSize="9" scale="9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AS24"/>
  <sheetViews>
    <sheetView view="pageBreakPreview" zoomScaleNormal="90" zoomScaleSheetLayoutView="100" workbookViewId="0">
      <selection activeCell="E27" sqref="E27"/>
    </sheetView>
  </sheetViews>
  <sheetFormatPr defaultRowHeight="15" x14ac:dyDescent="0.25"/>
  <cols>
    <col min="1" max="1" width="7.140625" style="78" customWidth="1"/>
    <col min="2" max="2" width="11.28515625" style="78" customWidth="1"/>
    <col min="3" max="4" width="8.5703125" style="78" customWidth="1"/>
    <col min="5" max="5" width="8.7109375" style="78" customWidth="1"/>
    <col min="6" max="6" width="8.5703125" style="78" customWidth="1"/>
    <col min="7" max="7" width="9.7109375" style="78" customWidth="1"/>
    <col min="8" max="8" width="10.28515625" style="78" customWidth="1"/>
    <col min="9" max="9" width="9.7109375" style="78" customWidth="1"/>
    <col min="10" max="10" width="9.28515625" style="78" customWidth="1"/>
    <col min="11" max="11" width="7" style="78" customWidth="1"/>
    <col min="12" max="12" width="7.28515625" style="78" customWidth="1"/>
    <col min="13" max="13" width="7.42578125" style="78" customWidth="1"/>
    <col min="14" max="14" width="7.85546875" style="78" customWidth="1"/>
    <col min="15" max="15" width="11.42578125" style="78" customWidth="1"/>
    <col min="16" max="16" width="12.28515625" style="78" customWidth="1"/>
    <col min="17" max="17" width="11.5703125" style="78" customWidth="1"/>
    <col min="18" max="18" width="16" style="78" customWidth="1"/>
    <col min="19" max="19" width="9" style="78" customWidth="1"/>
    <col min="20" max="20" width="9.140625" style="78" hidden="1" customWidth="1"/>
    <col min="21" max="16384" width="9.140625" style="78"/>
  </cols>
  <sheetData>
    <row r="1" spans="1:45" s="17" customFormat="1" ht="15.75" x14ac:dyDescent="0.25">
      <c r="G1" s="723" t="s">
        <v>0</v>
      </c>
      <c r="H1" s="723"/>
      <c r="I1" s="723"/>
      <c r="J1" s="723"/>
      <c r="K1" s="723"/>
      <c r="L1" s="723"/>
      <c r="M1" s="723"/>
      <c r="N1" s="41"/>
      <c r="O1" s="41"/>
      <c r="R1" s="44" t="s">
        <v>533</v>
      </c>
      <c r="S1" s="44"/>
    </row>
    <row r="2" spans="1:45" s="17" customFormat="1" ht="20.25" x14ac:dyDescent="0.3">
      <c r="B2" s="136"/>
      <c r="E2" s="724" t="s">
        <v>744</v>
      </c>
      <c r="F2" s="724"/>
      <c r="G2" s="724"/>
      <c r="H2" s="724"/>
      <c r="I2" s="724"/>
      <c r="J2" s="724"/>
      <c r="K2" s="724"/>
      <c r="L2" s="724"/>
      <c r="M2" s="724"/>
      <c r="N2" s="724"/>
      <c r="O2" s="724"/>
    </row>
    <row r="3" spans="1:45" s="17" customFormat="1" ht="20.25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1:45" ht="18" x14ac:dyDescent="0.25">
      <c r="B4" s="1065" t="s">
        <v>757</v>
      </c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 s="1065"/>
      <c r="P4" s="1065"/>
      <c r="Q4" s="1065"/>
      <c r="R4" s="1065"/>
      <c r="S4" s="1065"/>
      <c r="T4" s="1065"/>
    </row>
    <row r="5" spans="1:45" x14ac:dyDescent="0.25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</row>
    <row r="6" spans="1:45" x14ac:dyDescent="0.25">
      <c r="A6" s="726" t="s">
        <v>160</v>
      </c>
      <c r="B6" s="726"/>
      <c r="C6" s="1073" t="s">
        <v>1047</v>
      </c>
      <c r="D6" s="1074"/>
      <c r="E6" s="1074"/>
      <c r="F6" s="1074"/>
    </row>
    <row r="7" spans="1:45" x14ac:dyDescent="0.25">
      <c r="B7" s="81"/>
      <c r="O7" s="1071" t="s">
        <v>1049</v>
      </c>
      <c r="P7" s="1072"/>
      <c r="Q7" s="1072"/>
      <c r="R7" s="1072"/>
    </row>
    <row r="8" spans="1:45" s="82" customFormat="1" ht="42" customHeight="1" x14ac:dyDescent="0.25">
      <c r="A8" s="720" t="s">
        <v>2</v>
      </c>
      <c r="B8" s="1066" t="s">
        <v>3</v>
      </c>
      <c r="C8" s="1075" t="s">
        <v>236</v>
      </c>
      <c r="D8" s="1075"/>
      <c r="E8" s="1075"/>
      <c r="F8" s="1075"/>
      <c r="G8" s="1068" t="s">
        <v>881</v>
      </c>
      <c r="H8" s="1069"/>
      <c r="I8" s="1069"/>
      <c r="J8" s="1076"/>
      <c r="K8" s="1068" t="s">
        <v>206</v>
      </c>
      <c r="L8" s="1069"/>
      <c r="M8" s="1069"/>
      <c r="N8" s="1076"/>
      <c r="O8" s="1068" t="s">
        <v>110</v>
      </c>
      <c r="P8" s="1069"/>
      <c r="Q8" s="1069"/>
      <c r="R8" s="1070"/>
    </row>
    <row r="9" spans="1:45" s="83" customFormat="1" ht="37.5" customHeight="1" x14ac:dyDescent="0.25">
      <c r="A9" s="720"/>
      <c r="B9" s="1067"/>
      <c r="C9" s="90" t="s">
        <v>96</v>
      </c>
      <c r="D9" s="90" t="s">
        <v>100</v>
      </c>
      <c r="E9" s="90" t="s">
        <v>101</v>
      </c>
      <c r="F9" s="90" t="s">
        <v>18</v>
      </c>
      <c r="G9" s="90" t="s">
        <v>96</v>
      </c>
      <c r="H9" s="90" t="s">
        <v>100</v>
      </c>
      <c r="I9" s="90" t="s">
        <v>101</v>
      </c>
      <c r="J9" s="90" t="s">
        <v>18</v>
      </c>
      <c r="K9" s="90" t="s">
        <v>96</v>
      </c>
      <c r="L9" s="90" t="s">
        <v>100</v>
      </c>
      <c r="M9" s="90" t="s">
        <v>101</v>
      </c>
      <c r="N9" s="90" t="s">
        <v>18</v>
      </c>
      <c r="O9" s="90" t="s">
        <v>142</v>
      </c>
      <c r="P9" s="90" t="s">
        <v>143</v>
      </c>
      <c r="Q9" s="172" t="s">
        <v>144</v>
      </c>
      <c r="R9" s="90" t="s">
        <v>145</v>
      </c>
      <c r="S9" s="129"/>
    </row>
    <row r="10" spans="1:45" s="330" customFormat="1" ht="16.149999999999999" customHeight="1" x14ac:dyDescent="0.2">
      <c r="A10" s="68">
        <v>1</v>
      </c>
      <c r="B10" s="161">
        <v>2</v>
      </c>
      <c r="C10" s="329">
        <v>3</v>
      </c>
      <c r="D10" s="329">
        <v>4</v>
      </c>
      <c r="E10" s="329">
        <v>5</v>
      </c>
      <c r="F10" s="329">
        <v>6</v>
      </c>
      <c r="G10" s="329">
        <v>7</v>
      </c>
      <c r="H10" s="329">
        <v>8</v>
      </c>
      <c r="I10" s="329">
        <v>9</v>
      </c>
      <c r="J10" s="329">
        <v>10</v>
      </c>
      <c r="K10" s="329">
        <v>11</v>
      </c>
      <c r="L10" s="329">
        <v>12</v>
      </c>
      <c r="M10" s="329">
        <v>13</v>
      </c>
      <c r="N10" s="329">
        <v>14</v>
      </c>
      <c r="O10" s="329">
        <v>15</v>
      </c>
      <c r="P10" s="329">
        <v>16</v>
      </c>
      <c r="Q10" s="329">
        <v>17</v>
      </c>
      <c r="R10" s="161">
        <v>18</v>
      </c>
    </row>
    <row r="11" spans="1:45" s="174" customFormat="1" ht="16.149999999999999" customHeight="1" x14ac:dyDescent="0.2">
      <c r="A11" s="5">
        <v>1</v>
      </c>
      <c r="B11" s="496" t="s">
        <v>891</v>
      </c>
      <c r="C11" s="497">
        <v>55</v>
      </c>
      <c r="D11" s="497">
        <v>7</v>
      </c>
      <c r="E11" s="497">
        <v>0</v>
      </c>
      <c r="F11" s="497">
        <f>SUM(C11:E11)</f>
        <v>62</v>
      </c>
      <c r="G11" s="497">
        <v>12</v>
      </c>
      <c r="H11" s="497">
        <v>0</v>
      </c>
      <c r="I11" s="497">
        <v>0</v>
      </c>
      <c r="J11" s="497">
        <f>SUM(G11:I11)</f>
        <v>12</v>
      </c>
      <c r="K11" s="497">
        <v>43</v>
      </c>
      <c r="L11" s="497">
        <v>7</v>
      </c>
      <c r="M11" s="497">
        <v>0</v>
      </c>
      <c r="N11" s="497">
        <f>SUM(K11:M11)</f>
        <v>50</v>
      </c>
      <c r="O11" s="497">
        <f>C11-G11-K11</f>
        <v>0</v>
      </c>
      <c r="P11" s="497">
        <f>D11-H11-L11</f>
        <v>0</v>
      </c>
      <c r="Q11" s="497">
        <f>E11-I11-M11</f>
        <v>0</v>
      </c>
      <c r="R11" s="497">
        <f>F11-J11-N11</f>
        <v>0</v>
      </c>
    </row>
    <row r="12" spans="1:45" s="174" customFormat="1" ht="16.149999999999999" customHeight="1" x14ac:dyDescent="0.2">
      <c r="A12" s="5">
        <v>2</v>
      </c>
      <c r="B12" s="496" t="s">
        <v>890</v>
      </c>
      <c r="C12" s="535">
        <v>25</v>
      </c>
      <c r="D12" s="535">
        <v>1</v>
      </c>
      <c r="E12" s="535">
        <v>0</v>
      </c>
      <c r="F12" s="535">
        <f>SUM(C12:E12)</f>
        <v>26</v>
      </c>
      <c r="G12" s="535">
        <v>20</v>
      </c>
      <c r="H12" s="535">
        <v>0</v>
      </c>
      <c r="I12" s="535">
        <v>0</v>
      </c>
      <c r="J12" s="535">
        <v>20</v>
      </c>
      <c r="K12" s="535">
        <v>9</v>
      </c>
      <c r="L12" s="535">
        <v>1</v>
      </c>
      <c r="M12" s="535">
        <v>0</v>
      </c>
      <c r="N12" s="535">
        <v>10</v>
      </c>
      <c r="O12" s="535">
        <f>C12-G12-K12</f>
        <v>-4</v>
      </c>
      <c r="P12" s="535">
        <f>D12-H12-L12</f>
        <v>0</v>
      </c>
      <c r="Q12" s="535">
        <f t="shared" ref="Q12" si="0">E12-I12-M12</f>
        <v>0</v>
      </c>
      <c r="R12" s="535">
        <f>F12-J12-N12</f>
        <v>-4</v>
      </c>
    </row>
    <row r="13" spans="1:45" s="174" customFormat="1" ht="16.149999999999999" customHeight="1" x14ac:dyDescent="0.2">
      <c r="A13" s="5">
        <v>3</v>
      </c>
      <c r="B13" s="496" t="s">
        <v>892</v>
      </c>
      <c r="C13" s="536">
        <v>0</v>
      </c>
      <c r="D13" s="536">
        <v>0</v>
      </c>
      <c r="E13" s="536">
        <v>0</v>
      </c>
      <c r="F13" s="536">
        <v>0</v>
      </c>
      <c r="G13" s="536">
        <v>0</v>
      </c>
      <c r="H13" s="536">
        <v>0</v>
      </c>
      <c r="I13" s="536">
        <v>0</v>
      </c>
      <c r="J13" s="536">
        <v>0</v>
      </c>
      <c r="K13" s="536">
        <v>0</v>
      </c>
      <c r="L13" s="536">
        <v>0</v>
      </c>
      <c r="M13" s="536">
        <v>0</v>
      </c>
      <c r="N13" s="536">
        <v>0</v>
      </c>
      <c r="O13" s="536">
        <v>0</v>
      </c>
      <c r="P13" s="536">
        <v>0</v>
      </c>
      <c r="Q13" s="536">
        <v>0</v>
      </c>
      <c r="R13" s="537">
        <v>0</v>
      </c>
    </row>
    <row r="14" spans="1:45" s="174" customFormat="1" ht="16.149999999999999" customHeight="1" x14ac:dyDescent="0.2">
      <c r="A14" s="5">
        <v>4</v>
      </c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89"/>
    </row>
    <row r="15" spans="1:45" s="174" customFormat="1" ht="16.149999999999999" customHeight="1" x14ac:dyDescent="0.2">
      <c r="A15" s="5">
        <v>5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89"/>
    </row>
    <row r="16" spans="1:45" s="84" customFormat="1" x14ac:dyDescent="0.25">
      <c r="A16" s="138" t="s">
        <v>7</v>
      </c>
      <c r="B16" s="85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</row>
    <row r="17" spans="1:19" ht="15.75" x14ac:dyDescent="0.25">
      <c r="A17" s="280" t="s">
        <v>18</v>
      </c>
      <c r="B17" s="84"/>
      <c r="C17" s="282">
        <f>SUM(C11:C16)</f>
        <v>80</v>
      </c>
      <c r="D17" s="282">
        <f t="shared" ref="D17:R17" si="1">SUM(D11:D16)</f>
        <v>8</v>
      </c>
      <c r="E17" s="282">
        <f t="shared" si="1"/>
        <v>0</v>
      </c>
      <c r="F17" s="282">
        <f t="shared" si="1"/>
        <v>88</v>
      </c>
      <c r="G17" s="282">
        <f t="shared" si="1"/>
        <v>32</v>
      </c>
      <c r="H17" s="282">
        <f t="shared" si="1"/>
        <v>0</v>
      </c>
      <c r="I17" s="282">
        <f t="shared" si="1"/>
        <v>0</v>
      </c>
      <c r="J17" s="282">
        <f t="shared" si="1"/>
        <v>32</v>
      </c>
      <c r="K17" s="282">
        <f t="shared" si="1"/>
        <v>52</v>
      </c>
      <c r="L17" s="282">
        <f t="shared" si="1"/>
        <v>8</v>
      </c>
      <c r="M17" s="282">
        <f t="shared" si="1"/>
        <v>0</v>
      </c>
      <c r="N17" s="282">
        <f t="shared" si="1"/>
        <v>60</v>
      </c>
      <c r="O17" s="282">
        <f t="shared" si="1"/>
        <v>-4</v>
      </c>
      <c r="P17" s="282">
        <f t="shared" si="1"/>
        <v>0</v>
      </c>
      <c r="Q17" s="282">
        <f t="shared" si="1"/>
        <v>0</v>
      </c>
      <c r="R17" s="282">
        <f t="shared" si="1"/>
        <v>-4</v>
      </c>
    </row>
    <row r="18" spans="1:19" ht="15.75" x14ac:dyDescent="0.25">
      <c r="A18" s="637"/>
      <c r="B18" s="86"/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</row>
    <row r="21" spans="1:19" s="17" customFormat="1" ht="12.75" x14ac:dyDescent="0.2">
      <c r="A21" s="16" t="s">
        <v>12</v>
      </c>
      <c r="G21" s="16"/>
      <c r="H21" s="16"/>
      <c r="K21" s="16"/>
      <c r="L21" s="16"/>
      <c r="M21" s="16"/>
      <c r="N21" s="16"/>
      <c r="O21" s="16"/>
      <c r="P21" s="721" t="s">
        <v>13</v>
      </c>
      <c r="Q21" s="721"/>
      <c r="R21" s="721"/>
      <c r="S21" s="721"/>
    </row>
    <row r="22" spans="1:19" s="17" customFormat="1" ht="12.75" customHeight="1" x14ac:dyDescent="0.2">
      <c r="J22" s="16"/>
      <c r="K22" s="727" t="s">
        <v>14</v>
      </c>
      <c r="L22" s="727"/>
      <c r="M22" s="727"/>
      <c r="N22" s="727"/>
      <c r="O22" s="727"/>
      <c r="P22" s="727"/>
      <c r="Q22" s="727"/>
      <c r="R22" s="727"/>
      <c r="S22" s="727"/>
    </row>
    <row r="23" spans="1:19" s="17" customFormat="1" ht="12.75" customHeight="1" x14ac:dyDescent="0.2">
      <c r="J23" s="727" t="s">
        <v>1053</v>
      </c>
      <c r="K23" s="727"/>
      <c r="L23" s="727"/>
      <c r="M23" s="727"/>
      <c r="N23" s="727"/>
      <c r="O23" s="727"/>
      <c r="P23" s="727"/>
      <c r="Q23" s="727"/>
      <c r="R23" s="727"/>
      <c r="S23" s="727"/>
    </row>
    <row r="24" spans="1:19" s="17" customFormat="1" ht="12.75" x14ac:dyDescent="0.2">
      <c r="A24" s="16"/>
      <c r="B24" s="16"/>
      <c r="K24" s="16"/>
      <c r="L24" s="16"/>
      <c r="M24" s="16"/>
      <c r="N24" s="37" t="s">
        <v>86</v>
      </c>
      <c r="O24" s="37"/>
      <c r="P24" s="37"/>
      <c r="Q24" s="37"/>
      <c r="R24" s="37"/>
      <c r="S24" s="37"/>
    </row>
  </sheetData>
  <mergeCells count="15">
    <mergeCell ref="J23:S23"/>
    <mergeCell ref="C8:F8"/>
    <mergeCell ref="K8:N8"/>
    <mergeCell ref="G8:J8"/>
    <mergeCell ref="P21:S21"/>
    <mergeCell ref="K22:S22"/>
    <mergeCell ref="B4:T4"/>
    <mergeCell ref="A6:B6"/>
    <mergeCell ref="A8:A9"/>
    <mergeCell ref="B8:B9"/>
    <mergeCell ref="G1:M1"/>
    <mergeCell ref="E2:O2"/>
    <mergeCell ref="O8:R8"/>
    <mergeCell ref="O7:R7"/>
    <mergeCell ref="C6:F6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77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T28"/>
  <sheetViews>
    <sheetView view="pageBreakPreview" zoomScale="90" zoomScaleNormal="70" zoomScaleSheetLayoutView="90" workbookViewId="0">
      <selection activeCell="E27" sqref="E27"/>
    </sheetView>
  </sheetViews>
  <sheetFormatPr defaultRowHeight="15" x14ac:dyDescent="0.25"/>
  <cols>
    <col min="1" max="1" width="7.28515625" style="78" customWidth="1"/>
    <col min="2" max="2" width="14.140625" style="78" customWidth="1"/>
    <col min="3" max="3" width="15.42578125" style="78" customWidth="1"/>
    <col min="4" max="4" width="14.85546875" style="78" customWidth="1"/>
    <col min="5" max="5" width="11.85546875" style="78" customWidth="1"/>
    <col min="6" max="6" width="9.85546875" style="78" customWidth="1"/>
    <col min="7" max="7" width="12.7109375" style="78" customWidth="1"/>
    <col min="8" max="9" width="11" style="78" customWidth="1"/>
    <col min="10" max="10" width="14.140625" style="78" customWidth="1"/>
    <col min="11" max="11" width="12.28515625" style="78" customWidth="1"/>
    <col min="12" max="12" width="13.140625" style="78" customWidth="1"/>
    <col min="13" max="13" width="9.7109375" style="78" customWidth="1"/>
    <col min="14" max="14" width="9.5703125" style="78" customWidth="1"/>
    <col min="15" max="15" width="12.7109375" style="78" customWidth="1"/>
    <col min="16" max="16" width="13.28515625" style="78" customWidth="1"/>
    <col min="17" max="17" width="11.28515625" style="78" customWidth="1"/>
    <col min="18" max="18" width="9.28515625" style="78" customWidth="1"/>
    <col min="19" max="19" width="9.140625" style="78"/>
    <col min="20" max="20" width="12.28515625" style="78" customWidth="1"/>
    <col min="21" max="16384" width="9.140625" style="78"/>
  </cols>
  <sheetData>
    <row r="1" spans="1:20" s="17" customFormat="1" ht="15.75" x14ac:dyDescent="0.25">
      <c r="C1" s="46"/>
      <c r="D1" s="46"/>
      <c r="E1" s="46"/>
      <c r="F1" s="46"/>
      <c r="G1" s="46"/>
      <c r="H1" s="46"/>
      <c r="I1" s="114" t="s">
        <v>0</v>
      </c>
      <c r="J1" s="46"/>
      <c r="Q1" s="904" t="s">
        <v>534</v>
      </c>
      <c r="R1" s="904"/>
    </row>
    <row r="2" spans="1:20" s="17" customFormat="1" ht="20.25" x14ac:dyDescent="0.3">
      <c r="G2" s="724" t="s">
        <v>744</v>
      </c>
      <c r="H2" s="724"/>
      <c r="I2" s="724"/>
      <c r="J2" s="724"/>
      <c r="K2" s="724"/>
      <c r="L2" s="724"/>
      <c r="M2" s="724"/>
      <c r="N2" s="45"/>
      <c r="O2" s="45"/>
      <c r="P2" s="45"/>
      <c r="Q2" s="45"/>
    </row>
    <row r="3" spans="1:20" s="17" customFormat="1" ht="20.25" x14ac:dyDescent="0.3">
      <c r="G3" s="135"/>
      <c r="H3" s="135"/>
      <c r="I3" s="135"/>
      <c r="J3" s="135"/>
      <c r="K3" s="135"/>
      <c r="L3" s="135"/>
      <c r="M3" s="135"/>
      <c r="N3" s="45"/>
      <c r="O3" s="45"/>
      <c r="P3" s="45"/>
      <c r="Q3" s="45"/>
    </row>
    <row r="4" spans="1:20" ht="18" x14ac:dyDescent="0.25">
      <c r="B4" s="1078" t="s">
        <v>758</v>
      </c>
      <c r="C4" s="1078"/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1078"/>
      <c r="O4" s="1078"/>
      <c r="P4" s="1078"/>
      <c r="Q4" s="1078"/>
      <c r="R4" s="1078"/>
      <c r="S4" s="1078"/>
      <c r="T4" s="1078"/>
    </row>
    <row r="5" spans="1:20" ht="15.75" x14ac:dyDescent="0.25">
      <c r="C5" s="79"/>
      <c r="D5" s="8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x14ac:dyDescent="0.25">
      <c r="A6" s="91" t="s">
        <v>161</v>
      </c>
      <c r="C6" s="1079" t="s">
        <v>1047</v>
      </c>
      <c r="D6" s="1079"/>
      <c r="E6" s="1079"/>
    </row>
    <row r="7" spans="1:20" x14ac:dyDescent="0.25">
      <c r="B7" s="81"/>
      <c r="L7" s="1071" t="s">
        <v>1049</v>
      </c>
      <c r="M7" s="1072"/>
      <c r="N7" s="1072"/>
      <c r="O7" s="1072"/>
      <c r="Q7" s="122" t="s">
        <v>139</v>
      </c>
    </row>
    <row r="8" spans="1:20" s="82" customFormat="1" ht="32.450000000000003" customHeight="1" x14ac:dyDescent="0.25">
      <c r="A8" s="720" t="s">
        <v>2</v>
      </c>
      <c r="B8" s="1066" t="s">
        <v>3</v>
      </c>
      <c r="C8" s="1075" t="s">
        <v>450</v>
      </c>
      <c r="D8" s="1075"/>
      <c r="E8" s="1075"/>
      <c r="F8" s="1075"/>
      <c r="G8" s="1075" t="s">
        <v>451</v>
      </c>
      <c r="H8" s="1075"/>
      <c r="I8" s="1075"/>
      <c r="J8" s="1075"/>
      <c r="K8" s="1075" t="s">
        <v>452</v>
      </c>
      <c r="L8" s="1075"/>
      <c r="M8" s="1075"/>
      <c r="N8" s="1075"/>
      <c r="O8" s="1075" t="s">
        <v>453</v>
      </c>
      <c r="P8" s="1075"/>
      <c r="Q8" s="1075"/>
      <c r="R8" s="1066"/>
      <c r="S8" s="1077" t="s">
        <v>159</v>
      </c>
    </row>
    <row r="9" spans="1:20" s="83" customFormat="1" ht="75" customHeight="1" x14ac:dyDescent="0.25">
      <c r="A9" s="720"/>
      <c r="B9" s="1067"/>
      <c r="C9" s="90" t="s">
        <v>156</v>
      </c>
      <c r="D9" s="139" t="s">
        <v>158</v>
      </c>
      <c r="E9" s="90" t="s">
        <v>138</v>
      </c>
      <c r="F9" s="139" t="s">
        <v>157</v>
      </c>
      <c r="G9" s="90" t="s">
        <v>237</v>
      </c>
      <c r="H9" s="139" t="s">
        <v>158</v>
      </c>
      <c r="I9" s="90" t="s">
        <v>138</v>
      </c>
      <c r="J9" s="139" t="s">
        <v>157</v>
      </c>
      <c r="K9" s="90" t="s">
        <v>237</v>
      </c>
      <c r="L9" s="139" t="s">
        <v>158</v>
      </c>
      <c r="M9" s="90" t="s">
        <v>138</v>
      </c>
      <c r="N9" s="139" t="s">
        <v>157</v>
      </c>
      <c r="O9" s="90" t="s">
        <v>237</v>
      </c>
      <c r="P9" s="139" t="s">
        <v>158</v>
      </c>
      <c r="Q9" s="90" t="s">
        <v>138</v>
      </c>
      <c r="R9" s="140" t="s">
        <v>157</v>
      </c>
      <c r="S9" s="1077"/>
    </row>
    <row r="10" spans="1:20" s="83" customFormat="1" ht="16.149999999999999" customHeight="1" x14ac:dyDescent="0.25">
      <c r="A10" s="5">
        <v>1</v>
      </c>
      <c r="B10" s="89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131">
        <v>18</v>
      </c>
      <c r="S10" s="138">
        <v>19</v>
      </c>
    </row>
    <row r="11" spans="1:20" s="83" customFormat="1" ht="16.149999999999999" customHeight="1" x14ac:dyDescent="0.25">
      <c r="A11" s="5">
        <v>1</v>
      </c>
      <c r="B11" s="494"/>
      <c r="C11" s="494"/>
      <c r="D11" s="495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77"/>
      <c r="R11" s="131"/>
      <c r="S11" s="138"/>
    </row>
    <row r="12" spans="1:20" s="83" customFormat="1" ht="16.149999999999999" customHeight="1" x14ac:dyDescent="0.25">
      <c r="A12" s="5">
        <v>2</v>
      </c>
      <c r="B12" s="494"/>
      <c r="C12" s="494"/>
      <c r="D12" s="495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77"/>
      <c r="R12" s="131"/>
      <c r="S12" s="138"/>
    </row>
    <row r="13" spans="1:20" s="83" customFormat="1" ht="16.149999999999999" customHeight="1" x14ac:dyDescent="0.25">
      <c r="A13" s="5">
        <v>3</v>
      </c>
      <c r="B13" s="494"/>
      <c r="C13" s="494"/>
      <c r="D13" s="495"/>
      <c r="E13" s="1050" t="s">
        <v>893</v>
      </c>
      <c r="F13" s="1051"/>
      <c r="G13" s="1051"/>
      <c r="H13" s="1051"/>
      <c r="I13" s="1051"/>
      <c r="J13" s="1051"/>
      <c r="K13" s="1052"/>
      <c r="L13" s="494"/>
      <c r="M13" s="494"/>
      <c r="N13" s="494"/>
      <c r="O13" s="494"/>
      <c r="P13" s="494"/>
      <c r="Q13" s="77"/>
      <c r="R13" s="131"/>
      <c r="S13" s="138"/>
    </row>
    <row r="14" spans="1:20" s="83" customFormat="1" ht="16.149999999999999" customHeight="1" x14ac:dyDescent="0.25">
      <c r="A14" s="5">
        <v>4</v>
      </c>
      <c r="B14" s="494"/>
      <c r="C14" s="494"/>
      <c r="D14" s="495"/>
      <c r="E14" s="1053"/>
      <c r="F14" s="1054"/>
      <c r="G14" s="1054"/>
      <c r="H14" s="1054"/>
      <c r="I14" s="1054"/>
      <c r="J14" s="1054"/>
      <c r="K14" s="1055"/>
      <c r="L14" s="494"/>
      <c r="M14" s="494"/>
      <c r="N14" s="494"/>
      <c r="O14" s="494"/>
      <c r="P14" s="494"/>
      <c r="Q14" s="77"/>
      <c r="R14" s="131"/>
      <c r="S14" s="138"/>
    </row>
    <row r="15" spans="1:20" s="83" customFormat="1" ht="16.149999999999999" customHeight="1" x14ac:dyDescent="0.25">
      <c r="A15" s="5">
        <v>5</v>
      </c>
      <c r="B15" s="494"/>
      <c r="C15" s="494"/>
      <c r="D15" s="495"/>
      <c r="E15" s="1053"/>
      <c r="F15" s="1054"/>
      <c r="G15" s="1054"/>
      <c r="H15" s="1054"/>
      <c r="I15" s="1054"/>
      <c r="J15" s="1054"/>
      <c r="K15" s="1055"/>
      <c r="L15" s="494"/>
      <c r="M15" s="494"/>
      <c r="N15" s="494"/>
      <c r="O15" s="494"/>
      <c r="P15" s="494"/>
      <c r="Q15" s="77"/>
      <c r="R15" s="131"/>
      <c r="S15" s="138"/>
    </row>
    <row r="16" spans="1:20" s="83" customFormat="1" ht="16.149999999999999" customHeight="1" x14ac:dyDescent="0.25">
      <c r="A16" s="5">
        <v>6</v>
      </c>
      <c r="B16" s="494"/>
      <c r="C16" s="494"/>
      <c r="D16" s="495"/>
      <c r="E16" s="1053"/>
      <c r="F16" s="1054"/>
      <c r="G16" s="1054"/>
      <c r="H16" s="1054"/>
      <c r="I16" s="1054"/>
      <c r="J16" s="1054"/>
      <c r="K16" s="1055"/>
      <c r="L16" s="494"/>
      <c r="M16" s="494"/>
      <c r="N16" s="494"/>
      <c r="O16" s="494"/>
      <c r="P16" s="494"/>
      <c r="Q16" s="77"/>
      <c r="R16" s="131"/>
      <c r="S16" s="138"/>
    </row>
    <row r="17" spans="1:19" s="83" customFormat="1" ht="16.149999999999999" customHeight="1" x14ac:dyDescent="0.25">
      <c r="A17" s="5">
        <v>7</v>
      </c>
      <c r="B17" s="494"/>
      <c r="C17" s="494"/>
      <c r="D17" s="495"/>
      <c r="E17" s="1053"/>
      <c r="F17" s="1054"/>
      <c r="G17" s="1054"/>
      <c r="H17" s="1054"/>
      <c r="I17" s="1054"/>
      <c r="J17" s="1054"/>
      <c r="K17" s="1055"/>
      <c r="L17" s="494"/>
      <c r="M17" s="494"/>
      <c r="N17" s="494"/>
      <c r="O17" s="494"/>
      <c r="P17" s="494"/>
      <c r="Q17" s="77"/>
      <c r="R17" s="131"/>
      <c r="S17" s="138"/>
    </row>
    <row r="18" spans="1:19" x14ac:dyDescent="0.25">
      <c r="A18" s="5">
        <v>8</v>
      </c>
      <c r="B18" s="494"/>
      <c r="C18" s="494"/>
      <c r="D18" s="495"/>
      <c r="E18" s="1056"/>
      <c r="F18" s="1057"/>
      <c r="G18" s="1057"/>
      <c r="H18" s="1057"/>
      <c r="I18" s="1057"/>
      <c r="J18" s="1057"/>
      <c r="K18" s="1058"/>
      <c r="L18" s="494"/>
      <c r="M18" s="494"/>
      <c r="N18" s="494"/>
      <c r="O18" s="494"/>
      <c r="P18" s="494"/>
      <c r="Q18" s="84"/>
      <c r="R18" s="84"/>
      <c r="S18" s="84"/>
    </row>
    <row r="19" spans="1:19" x14ac:dyDescent="0.25">
      <c r="A19" s="5">
        <v>9</v>
      </c>
      <c r="B19" s="494"/>
      <c r="C19" s="494"/>
      <c r="D19" s="495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84"/>
      <c r="R19" s="84"/>
      <c r="S19" s="84"/>
    </row>
    <row r="20" spans="1:19" x14ac:dyDescent="0.25">
      <c r="A20" s="123" t="s">
        <v>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x14ac:dyDescent="0.25">
      <c r="A21" s="279" t="s">
        <v>18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x14ac:dyDescent="0.25">
      <c r="A22" s="281" t="s">
        <v>484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1:19" x14ac:dyDescent="0.25">
      <c r="A23" s="2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1:19" x14ac:dyDescent="0.25">
      <c r="A24" s="281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1:19" s="17" customFormat="1" ht="12.75" x14ac:dyDescent="0.2">
      <c r="A25" s="16" t="s">
        <v>12</v>
      </c>
      <c r="G25" s="16"/>
      <c r="H25" s="16"/>
      <c r="K25" s="16"/>
      <c r="L25" s="16"/>
      <c r="M25" s="16"/>
      <c r="N25" s="16"/>
      <c r="O25" s="16"/>
      <c r="P25" s="16"/>
      <c r="Q25" s="16"/>
      <c r="R25" s="751" t="s">
        <v>13</v>
      </c>
      <c r="S25" s="751"/>
    </row>
    <row r="26" spans="1:19" s="17" customFormat="1" ht="12.75" customHeight="1" x14ac:dyDescent="0.2">
      <c r="J26" s="16"/>
      <c r="K26" s="909" t="s">
        <v>14</v>
      </c>
      <c r="L26" s="909"/>
      <c r="M26" s="909"/>
      <c r="N26" s="909"/>
      <c r="O26" s="909"/>
      <c r="P26" s="909"/>
      <c r="Q26" s="909"/>
      <c r="R26" s="909"/>
      <c r="S26" s="909"/>
    </row>
    <row r="27" spans="1:19" s="17" customFormat="1" ht="12.75" customHeight="1" x14ac:dyDescent="0.2">
      <c r="J27" s="909" t="s">
        <v>1053</v>
      </c>
      <c r="K27" s="909"/>
      <c r="L27" s="909"/>
      <c r="M27" s="909"/>
      <c r="N27" s="909"/>
      <c r="O27" s="909"/>
      <c r="P27" s="909"/>
      <c r="Q27" s="909"/>
      <c r="R27" s="909"/>
      <c r="S27" s="909"/>
    </row>
    <row r="28" spans="1:19" s="17" customFormat="1" ht="12.75" x14ac:dyDescent="0.2">
      <c r="A28" s="16"/>
      <c r="B28" s="16"/>
      <c r="K28" s="16"/>
      <c r="L28" s="16"/>
      <c r="M28" s="16"/>
      <c r="N28" s="16"/>
      <c r="O28" s="16"/>
      <c r="P28" s="16"/>
      <c r="Q28" s="726" t="s">
        <v>86</v>
      </c>
      <c r="R28" s="726"/>
      <c r="S28" s="726"/>
    </row>
  </sheetData>
  <mergeCells count="17">
    <mergeCell ref="Q1:R1"/>
    <mergeCell ref="B4:T4"/>
    <mergeCell ref="R25:S25"/>
    <mergeCell ref="K26:S26"/>
    <mergeCell ref="G2:M2"/>
    <mergeCell ref="L7:O7"/>
    <mergeCell ref="C6:E6"/>
    <mergeCell ref="Q28:S28"/>
    <mergeCell ref="J27:S27"/>
    <mergeCell ref="S8:S9"/>
    <mergeCell ref="O8:R8"/>
    <mergeCell ref="A8:A9"/>
    <mergeCell ref="B8:B9"/>
    <mergeCell ref="C8:F8"/>
    <mergeCell ref="G8:J8"/>
    <mergeCell ref="K8:N8"/>
    <mergeCell ref="E13:K18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6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J24"/>
  <sheetViews>
    <sheetView view="pageBreakPreview" zoomScaleNormal="80" zoomScaleSheetLayoutView="100" workbookViewId="0">
      <selection activeCell="E27" sqref="E27"/>
    </sheetView>
  </sheetViews>
  <sheetFormatPr defaultRowHeight="15" x14ac:dyDescent="0.25"/>
  <cols>
    <col min="1" max="1" width="9.140625" style="78"/>
    <col min="2" max="2" width="25.140625" style="78" customWidth="1"/>
    <col min="3" max="3" width="17.5703125" style="78" customWidth="1"/>
    <col min="4" max="4" width="19.7109375" style="78" customWidth="1"/>
    <col min="5" max="5" width="18.140625" style="78" customWidth="1"/>
    <col min="6" max="6" width="15.42578125" style="78" customWidth="1"/>
    <col min="7" max="7" width="15.7109375" style="78" customWidth="1"/>
    <col min="8" max="8" width="12.28515625" style="78" customWidth="1"/>
    <col min="9" max="16384" width="9.140625" style="78"/>
  </cols>
  <sheetData>
    <row r="1" spans="1:9" s="17" customFormat="1" x14ac:dyDescent="0.2">
      <c r="C1" s="46"/>
      <c r="D1" s="46"/>
      <c r="E1" s="46"/>
      <c r="F1" s="904" t="s">
        <v>697</v>
      </c>
      <c r="G1" s="904"/>
    </row>
    <row r="2" spans="1:9" s="17" customFormat="1" ht="30.75" customHeight="1" x14ac:dyDescent="0.3">
      <c r="B2" s="724" t="s">
        <v>744</v>
      </c>
      <c r="C2" s="724"/>
      <c r="D2" s="724"/>
      <c r="E2" s="724"/>
      <c r="F2" s="724"/>
      <c r="G2" s="45"/>
      <c r="H2" s="45"/>
      <c r="I2" s="45"/>
    </row>
    <row r="3" spans="1:9" s="17" customFormat="1" ht="20.25" x14ac:dyDescent="0.3">
      <c r="G3" s="135"/>
    </row>
    <row r="4" spans="1:9" ht="18" x14ac:dyDescent="0.25">
      <c r="B4" s="1065" t="s">
        <v>700</v>
      </c>
      <c r="C4" s="1065"/>
      <c r="D4" s="1065"/>
      <c r="E4" s="1065"/>
      <c r="F4" s="1065"/>
      <c r="G4" s="1065"/>
      <c r="H4" s="1065"/>
    </row>
    <row r="5" spans="1:9" ht="15.75" x14ac:dyDescent="0.25">
      <c r="C5" s="79"/>
      <c r="D5" s="80"/>
      <c r="E5" s="79"/>
      <c r="F5" s="79"/>
      <c r="G5" s="79"/>
      <c r="H5" s="79"/>
    </row>
    <row r="6" spans="1:9" x14ac:dyDescent="0.25">
      <c r="A6" s="91" t="s">
        <v>161</v>
      </c>
      <c r="B6" s="1073" t="s">
        <v>1047</v>
      </c>
      <c r="C6" s="1074"/>
    </row>
    <row r="7" spans="1:9" x14ac:dyDescent="0.25">
      <c r="B7" s="317"/>
      <c r="E7" s="1071" t="s">
        <v>1049</v>
      </c>
      <c r="F7" s="1072"/>
      <c r="G7" s="1072"/>
    </row>
    <row r="8" spans="1:9" s="83" customFormat="1" ht="30.75" customHeight="1" x14ac:dyDescent="0.25">
      <c r="A8" s="1080" t="s">
        <v>2</v>
      </c>
      <c r="B8" s="1081" t="s">
        <v>3</v>
      </c>
      <c r="C8" s="1081" t="s">
        <v>844</v>
      </c>
      <c r="D8" s="1082" t="s">
        <v>845</v>
      </c>
      <c r="E8" s="1081" t="s">
        <v>696</v>
      </c>
      <c r="F8" s="1081"/>
      <c r="G8" s="1081"/>
    </row>
    <row r="9" spans="1:9" s="83" customFormat="1" ht="48.75" customHeight="1" x14ac:dyDescent="0.25">
      <c r="A9" s="1080"/>
      <c r="B9" s="1081"/>
      <c r="C9" s="1081"/>
      <c r="D9" s="1083"/>
      <c r="E9" s="319" t="s">
        <v>701</v>
      </c>
      <c r="F9" s="319" t="s">
        <v>695</v>
      </c>
      <c r="G9" s="319" t="s">
        <v>18</v>
      </c>
    </row>
    <row r="10" spans="1:9" s="83" customFormat="1" ht="16.149999999999999" customHeight="1" x14ac:dyDescent="0.25">
      <c r="A10" s="68">
        <v>1</v>
      </c>
      <c r="B10" s="329">
        <v>2</v>
      </c>
      <c r="C10" s="329">
        <v>3</v>
      </c>
      <c r="D10" s="329">
        <v>4</v>
      </c>
      <c r="E10" s="331">
        <v>5</v>
      </c>
      <c r="F10" s="331">
        <v>6</v>
      </c>
      <c r="G10" s="331">
        <v>7</v>
      </c>
    </row>
    <row r="11" spans="1:9" s="83" customFormat="1" ht="16.149999999999999" customHeight="1" x14ac:dyDescent="0.25">
      <c r="A11" s="5">
        <v>1</v>
      </c>
      <c r="B11" s="359" t="s">
        <v>891</v>
      </c>
      <c r="C11" s="77" t="s">
        <v>918</v>
      </c>
      <c r="D11" s="77" t="s">
        <v>918</v>
      </c>
      <c r="E11" s="77" t="s">
        <v>918</v>
      </c>
      <c r="F11" s="77" t="s">
        <v>918</v>
      </c>
      <c r="G11" s="77" t="s">
        <v>918</v>
      </c>
    </row>
    <row r="12" spans="1:9" s="83" customFormat="1" ht="16.149999999999999" customHeight="1" x14ac:dyDescent="0.25">
      <c r="A12" s="5">
        <v>2</v>
      </c>
      <c r="B12" s="359" t="s">
        <v>890</v>
      </c>
      <c r="C12" s="77" t="s">
        <v>918</v>
      </c>
      <c r="D12" s="77" t="s">
        <v>918</v>
      </c>
      <c r="E12" s="77" t="s">
        <v>918</v>
      </c>
      <c r="F12" s="77" t="s">
        <v>918</v>
      </c>
      <c r="G12" s="77" t="s">
        <v>918</v>
      </c>
    </row>
    <row r="13" spans="1:9" s="83" customFormat="1" ht="16.149999999999999" customHeight="1" x14ac:dyDescent="0.25">
      <c r="A13" s="5">
        <v>3</v>
      </c>
      <c r="B13" s="359" t="s">
        <v>892</v>
      </c>
      <c r="C13" s="77" t="s">
        <v>918</v>
      </c>
      <c r="D13" s="77" t="s">
        <v>918</v>
      </c>
      <c r="E13" s="77" t="s">
        <v>918</v>
      </c>
      <c r="F13" s="77" t="s">
        <v>918</v>
      </c>
      <c r="G13" s="77" t="s">
        <v>918</v>
      </c>
    </row>
    <row r="14" spans="1:9" s="83" customFormat="1" ht="16.149999999999999" customHeight="1" x14ac:dyDescent="0.25">
      <c r="A14" s="5">
        <v>4</v>
      </c>
      <c r="B14" s="90"/>
      <c r="C14" s="77"/>
      <c r="D14" s="77"/>
      <c r="E14" s="77"/>
      <c r="F14" s="77"/>
      <c r="G14" s="77"/>
    </row>
    <row r="15" spans="1:9" s="83" customFormat="1" ht="16.149999999999999" customHeight="1" x14ac:dyDescent="0.25">
      <c r="A15" s="5">
        <v>5</v>
      </c>
      <c r="B15" s="90"/>
      <c r="C15" s="77"/>
      <c r="D15" s="77"/>
      <c r="E15" s="77"/>
      <c r="F15" s="77"/>
      <c r="G15" s="77"/>
    </row>
    <row r="16" spans="1:9" x14ac:dyDescent="0.25">
      <c r="A16" s="123" t="s">
        <v>7</v>
      </c>
      <c r="B16" s="84"/>
      <c r="C16" s="84"/>
      <c r="D16" s="84"/>
      <c r="E16" s="84"/>
      <c r="F16" s="84"/>
      <c r="G16" s="84"/>
    </row>
    <row r="17" spans="1:10" x14ac:dyDescent="0.25">
      <c r="A17" s="279" t="s">
        <v>18</v>
      </c>
      <c r="B17" s="84"/>
      <c r="C17" s="77" t="s">
        <v>918</v>
      </c>
      <c r="D17" s="77" t="s">
        <v>918</v>
      </c>
      <c r="E17" s="77" t="s">
        <v>918</v>
      </c>
      <c r="F17" s="77" t="s">
        <v>918</v>
      </c>
      <c r="G17" s="77" t="s">
        <v>918</v>
      </c>
    </row>
    <row r="18" spans="1:10" x14ac:dyDescent="0.25">
      <c r="A18" s="281"/>
      <c r="B18" s="86"/>
      <c r="C18" s="86"/>
      <c r="D18" s="86"/>
      <c r="E18" s="86"/>
      <c r="F18" s="86"/>
      <c r="G18" s="86"/>
    </row>
    <row r="19" spans="1:10" s="17" customFormat="1" ht="12.75" customHeight="1" x14ac:dyDescent="0.2">
      <c r="A19" s="16" t="s">
        <v>12</v>
      </c>
      <c r="G19" s="16"/>
    </row>
    <row r="20" spans="1:10" s="17" customFormat="1" ht="12.75" x14ac:dyDescent="0.2">
      <c r="A20" s="16"/>
      <c r="B20" s="16"/>
    </row>
    <row r="21" spans="1:10" x14ac:dyDescent="0.25">
      <c r="F21" s="751" t="s">
        <v>13</v>
      </c>
      <c r="G21" s="751"/>
    </row>
    <row r="22" spans="1:10" x14ac:dyDescent="0.25">
      <c r="A22" s="16"/>
      <c r="C22" s="37"/>
      <c r="D22" s="37"/>
      <c r="E22" s="37" t="s">
        <v>14</v>
      </c>
      <c r="F22" s="37"/>
      <c r="G22" s="37"/>
      <c r="H22" s="37"/>
      <c r="I22" s="37"/>
      <c r="J22" s="37"/>
    </row>
    <row r="23" spans="1:10" x14ac:dyDescent="0.25">
      <c r="B23" s="37"/>
      <c r="C23" s="37"/>
      <c r="D23" s="37" t="s">
        <v>1053</v>
      </c>
      <c r="E23" s="37"/>
      <c r="F23" s="37"/>
      <c r="G23" s="37"/>
      <c r="H23" s="37"/>
      <c r="I23" s="37"/>
      <c r="J23" s="37"/>
    </row>
    <row r="24" spans="1:10" x14ac:dyDescent="0.25">
      <c r="A24" s="17"/>
      <c r="B24" s="16"/>
      <c r="C24" s="16"/>
      <c r="D24" s="16"/>
      <c r="E24" s="726" t="s">
        <v>86</v>
      </c>
      <c r="F24" s="726"/>
      <c r="G24" s="726"/>
    </row>
  </sheetData>
  <mergeCells count="12">
    <mergeCell ref="B2:F2"/>
    <mergeCell ref="F1:G1"/>
    <mergeCell ref="E24:G24"/>
    <mergeCell ref="F21:G21"/>
    <mergeCell ref="E8:G8"/>
    <mergeCell ref="E7:G7"/>
    <mergeCell ref="A8:A9"/>
    <mergeCell ref="B8:B9"/>
    <mergeCell ref="C8:C9"/>
    <mergeCell ref="D8:D9"/>
    <mergeCell ref="B4:H4"/>
    <mergeCell ref="B6:C6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25"/>
  <sheetViews>
    <sheetView view="pageBreakPreview" zoomScale="90" zoomScaleNormal="90" zoomScaleSheetLayoutView="90" workbookViewId="0">
      <selection activeCell="E27" sqref="E27"/>
    </sheetView>
  </sheetViews>
  <sheetFormatPr defaultRowHeight="15" x14ac:dyDescent="0.25"/>
  <cols>
    <col min="1" max="1" width="9.140625" style="78"/>
    <col min="2" max="2" width="11.28515625" style="78" customWidth="1"/>
    <col min="3" max="3" width="9.7109375" style="78" customWidth="1"/>
    <col min="4" max="4" width="8.140625" style="78" customWidth="1"/>
    <col min="5" max="5" width="7.42578125" style="78" customWidth="1"/>
    <col min="6" max="6" width="9.140625" style="78" customWidth="1"/>
    <col min="7" max="7" width="9.5703125" style="78" customWidth="1"/>
    <col min="8" max="8" width="8.140625" style="78" customWidth="1"/>
    <col min="9" max="9" width="6.85546875" style="78" customWidth="1"/>
    <col min="10" max="10" width="9.28515625" style="78" customWidth="1"/>
    <col min="11" max="11" width="10.5703125" style="78" customWidth="1"/>
    <col min="12" max="12" width="8.7109375" style="78" customWidth="1"/>
    <col min="13" max="13" width="7.42578125" style="78" customWidth="1"/>
    <col min="14" max="14" width="8.5703125" style="78" customWidth="1"/>
    <col min="15" max="15" width="8.7109375" style="78" customWidth="1"/>
    <col min="16" max="16" width="8.5703125" style="78" customWidth="1"/>
    <col min="17" max="17" width="7.85546875" style="78" customWidth="1"/>
    <col min="18" max="18" width="8.5703125" style="78" customWidth="1"/>
    <col min="19" max="20" width="10.5703125" style="78" customWidth="1"/>
    <col min="21" max="21" width="11.140625" style="78" customWidth="1"/>
    <col min="22" max="22" width="10.7109375" style="78" bestFit="1" customWidth="1"/>
    <col min="23" max="16384" width="9.140625" style="78"/>
  </cols>
  <sheetData>
    <row r="1" spans="1:24" s="17" customFormat="1" ht="15.75" x14ac:dyDescent="0.25">
      <c r="C1" s="46"/>
      <c r="D1" s="46"/>
      <c r="E1" s="46"/>
      <c r="F1" s="46"/>
      <c r="G1" s="46"/>
      <c r="H1" s="46"/>
      <c r="I1" s="114" t="s">
        <v>0</v>
      </c>
      <c r="J1" s="114"/>
      <c r="S1" s="42"/>
      <c r="T1" s="42"/>
      <c r="U1" s="833" t="s">
        <v>535</v>
      </c>
      <c r="V1" s="833"/>
      <c r="W1" s="44"/>
      <c r="X1" s="44"/>
    </row>
    <row r="2" spans="1:24" s="17" customFormat="1" ht="20.25" x14ac:dyDescent="0.3">
      <c r="E2" s="724" t="s">
        <v>744</v>
      </c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</row>
    <row r="3" spans="1:24" s="17" customFormat="1" ht="20.25" x14ac:dyDescent="0.3">
      <c r="H3" s="45"/>
      <c r="I3" s="45"/>
      <c r="J3" s="45"/>
      <c r="K3" s="45"/>
      <c r="L3" s="45"/>
      <c r="M3" s="45"/>
      <c r="N3" s="45"/>
      <c r="O3" s="45"/>
      <c r="P3" s="45"/>
    </row>
    <row r="4" spans="1:24" ht="15.75" x14ac:dyDescent="0.25">
      <c r="C4" s="725" t="s">
        <v>759</v>
      </c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48"/>
      <c r="S4" s="120"/>
      <c r="T4" s="120"/>
      <c r="U4" s="120"/>
      <c r="V4" s="120"/>
      <c r="W4" s="114"/>
    </row>
    <row r="5" spans="1:24" x14ac:dyDescent="0.25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4" x14ac:dyDescent="0.25">
      <c r="A6" s="82" t="s">
        <v>160</v>
      </c>
      <c r="B6" s="91"/>
      <c r="C6" s="1073" t="s">
        <v>1047</v>
      </c>
      <c r="D6" s="1074"/>
      <c r="E6" s="1074"/>
    </row>
    <row r="7" spans="1:24" x14ac:dyDescent="0.25">
      <c r="B7" s="317"/>
      <c r="S7" s="1071" t="s">
        <v>1049</v>
      </c>
      <c r="T7" s="1072"/>
      <c r="U7" s="1072"/>
      <c r="V7" s="1072"/>
    </row>
    <row r="8" spans="1:24" s="82" customFormat="1" ht="24.75" customHeight="1" x14ac:dyDescent="0.25">
      <c r="A8" s="720" t="s">
        <v>2</v>
      </c>
      <c r="B8" s="1075" t="s">
        <v>3</v>
      </c>
      <c r="C8" s="1068" t="s">
        <v>687</v>
      </c>
      <c r="D8" s="1069"/>
      <c r="E8" s="1069"/>
      <c r="F8" s="1069"/>
      <c r="G8" s="1068" t="s">
        <v>691</v>
      </c>
      <c r="H8" s="1069"/>
      <c r="I8" s="1069"/>
      <c r="J8" s="1069"/>
      <c r="K8" s="1068" t="s">
        <v>692</v>
      </c>
      <c r="L8" s="1069"/>
      <c r="M8" s="1069"/>
      <c r="N8" s="1069"/>
      <c r="O8" s="1068" t="s">
        <v>693</v>
      </c>
      <c r="P8" s="1069"/>
      <c r="Q8" s="1069"/>
      <c r="R8" s="1069"/>
      <c r="S8" s="1089" t="s">
        <v>18</v>
      </c>
      <c r="T8" s="1090"/>
      <c r="U8" s="1090"/>
      <c r="V8" s="1090"/>
    </row>
    <row r="9" spans="1:24" s="83" customFormat="1" ht="29.25" customHeight="1" x14ac:dyDescent="0.25">
      <c r="A9" s="720"/>
      <c r="B9" s="1075"/>
      <c r="C9" s="1087" t="s">
        <v>688</v>
      </c>
      <c r="D9" s="1084" t="s">
        <v>690</v>
      </c>
      <c r="E9" s="1085"/>
      <c r="F9" s="1086"/>
      <c r="G9" s="1087" t="s">
        <v>688</v>
      </c>
      <c r="H9" s="1084" t="s">
        <v>690</v>
      </c>
      <c r="I9" s="1085"/>
      <c r="J9" s="1086"/>
      <c r="K9" s="1087" t="s">
        <v>688</v>
      </c>
      <c r="L9" s="1084" t="s">
        <v>690</v>
      </c>
      <c r="M9" s="1085"/>
      <c r="N9" s="1086"/>
      <c r="O9" s="1087" t="s">
        <v>688</v>
      </c>
      <c r="P9" s="1084" t="s">
        <v>690</v>
      </c>
      <c r="Q9" s="1085"/>
      <c r="R9" s="1086"/>
      <c r="S9" s="1087" t="s">
        <v>688</v>
      </c>
      <c r="T9" s="1084" t="s">
        <v>690</v>
      </c>
      <c r="U9" s="1085"/>
      <c r="V9" s="1086"/>
    </row>
    <row r="10" spans="1:24" s="83" customFormat="1" ht="46.5" customHeight="1" x14ac:dyDescent="0.25">
      <c r="A10" s="720"/>
      <c r="B10" s="1075"/>
      <c r="C10" s="1088"/>
      <c r="D10" s="77" t="s">
        <v>689</v>
      </c>
      <c r="E10" s="77" t="s">
        <v>201</v>
      </c>
      <c r="F10" s="77" t="s">
        <v>18</v>
      </c>
      <c r="G10" s="1088"/>
      <c r="H10" s="77" t="s">
        <v>689</v>
      </c>
      <c r="I10" s="77" t="s">
        <v>201</v>
      </c>
      <c r="J10" s="77" t="s">
        <v>18</v>
      </c>
      <c r="K10" s="1088"/>
      <c r="L10" s="77" t="s">
        <v>689</v>
      </c>
      <c r="M10" s="77" t="s">
        <v>201</v>
      </c>
      <c r="N10" s="77" t="s">
        <v>18</v>
      </c>
      <c r="O10" s="1088"/>
      <c r="P10" s="77" t="s">
        <v>689</v>
      </c>
      <c r="Q10" s="77" t="s">
        <v>201</v>
      </c>
      <c r="R10" s="77" t="s">
        <v>18</v>
      </c>
      <c r="S10" s="1088"/>
      <c r="T10" s="77" t="s">
        <v>689</v>
      </c>
      <c r="U10" s="77" t="s">
        <v>201</v>
      </c>
      <c r="V10" s="77" t="s">
        <v>18</v>
      </c>
    </row>
    <row r="11" spans="1:24" s="162" customFormat="1" ht="16.149999999999999" customHeight="1" x14ac:dyDescent="0.25">
      <c r="A11" s="318">
        <v>1</v>
      </c>
      <c r="B11" s="161">
        <v>2</v>
      </c>
      <c r="C11" s="161">
        <v>3</v>
      </c>
      <c r="D11" s="318">
        <v>4</v>
      </c>
      <c r="E11" s="161">
        <v>5</v>
      </c>
      <c r="F11" s="161">
        <v>6</v>
      </c>
      <c r="G11" s="318">
        <v>7</v>
      </c>
      <c r="H11" s="161">
        <v>8</v>
      </c>
      <c r="I11" s="161">
        <v>9</v>
      </c>
      <c r="J11" s="318">
        <v>10</v>
      </c>
      <c r="K11" s="161">
        <v>11</v>
      </c>
      <c r="L11" s="161">
        <v>12</v>
      </c>
      <c r="M11" s="318">
        <v>13</v>
      </c>
      <c r="N11" s="161">
        <v>14</v>
      </c>
      <c r="O11" s="161">
        <v>15</v>
      </c>
      <c r="P11" s="318">
        <v>16</v>
      </c>
      <c r="Q11" s="161">
        <v>17</v>
      </c>
      <c r="R11" s="161">
        <v>18</v>
      </c>
      <c r="S11" s="318">
        <v>19</v>
      </c>
      <c r="T11" s="161">
        <v>20</v>
      </c>
      <c r="U11" s="161">
        <v>21</v>
      </c>
      <c r="V11" s="318">
        <v>22</v>
      </c>
    </row>
    <row r="12" spans="1:24" x14ac:dyDescent="0.25">
      <c r="A12" s="123">
        <v>1</v>
      </c>
      <c r="B12" s="500" t="s">
        <v>891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</row>
    <row r="13" spans="1:24" x14ac:dyDescent="0.25">
      <c r="A13" s="123">
        <v>2</v>
      </c>
      <c r="B13" s="501" t="s">
        <v>890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4" x14ac:dyDescent="0.25">
      <c r="A14" s="123">
        <v>3</v>
      </c>
      <c r="B14" s="501" t="s">
        <v>892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24" x14ac:dyDescent="0.25">
      <c r="A15" s="123">
        <v>4</v>
      </c>
      <c r="B15" s="85"/>
      <c r="C15" s="84"/>
      <c r="D15" s="84"/>
      <c r="E15" s="84"/>
      <c r="F15" s="84"/>
      <c r="G15" s="84"/>
      <c r="H15" s="84"/>
      <c r="I15" s="84"/>
      <c r="J15" s="84"/>
      <c r="K15" s="84"/>
      <c r="L15" s="502" t="s">
        <v>893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spans="1:24" x14ac:dyDescent="0.25">
      <c r="A16" s="123">
        <v>5</v>
      </c>
      <c r="B16" s="85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spans="1:22" x14ac:dyDescent="0.25">
      <c r="A17" s="282" t="s">
        <v>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spans="1:22" x14ac:dyDescent="0.25">
      <c r="A18" s="282" t="s">
        <v>18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22" x14ac:dyDescent="0.25">
      <c r="A19" s="638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</row>
    <row r="20" spans="1:22" x14ac:dyDescent="0.25">
      <c r="A20" s="638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</row>
    <row r="22" spans="1:22" s="17" customFormat="1" ht="12.75" x14ac:dyDescent="0.2">
      <c r="A22" s="16" t="s">
        <v>12</v>
      </c>
      <c r="G22" s="16"/>
      <c r="H22" s="16"/>
      <c r="K22" s="16"/>
      <c r="L22" s="16"/>
      <c r="M22" s="16"/>
      <c r="N22" s="16"/>
      <c r="O22" s="16"/>
      <c r="P22" s="16"/>
      <c r="Q22" s="16"/>
      <c r="R22" s="16"/>
      <c r="S22" s="88"/>
      <c r="T22" s="751" t="s">
        <v>13</v>
      </c>
      <c r="U22" s="751"/>
      <c r="V22" s="88"/>
    </row>
    <row r="23" spans="1:22" s="17" customFormat="1" ht="12.75" customHeight="1" x14ac:dyDescent="0.2">
      <c r="K23" s="909" t="s">
        <v>14</v>
      </c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</row>
    <row r="24" spans="1:22" s="17" customFormat="1" ht="12.75" customHeight="1" x14ac:dyDescent="0.2">
      <c r="J24" s="909" t="s">
        <v>1053</v>
      </c>
      <c r="K24" s="909"/>
      <c r="L24" s="909"/>
      <c r="M24" s="909"/>
      <c r="N24" s="909"/>
      <c r="O24" s="909"/>
      <c r="P24" s="909"/>
      <c r="Q24" s="909"/>
      <c r="R24" s="909"/>
      <c r="S24" s="909"/>
      <c r="T24" s="909"/>
      <c r="U24" s="909"/>
      <c r="V24" s="909"/>
    </row>
    <row r="25" spans="1:22" s="17" customFormat="1" ht="12.75" x14ac:dyDescent="0.2">
      <c r="A25" s="16"/>
      <c r="B25" s="16"/>
      <c r="K25" s="16"/>
      <c r="L25" s="16"/>
      <c r="M25" s="16"/>
      <c r="N25" s="16"/>
      <c r="O25" s="16"/>
      <c r="P25" s="16"/>
      <c r="Q25" s="727" t="s">
        <v>86</v>
      </c>
      <c r="R25" s="727"/>
      <c r="S25" s="727"/>
      <c r="T25" s="727"/>
      <c r="U25" s="727"/>
      <c r="V25" s="727"/>
    </row>
  </sheetData>
  <mergeCells count="26"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C6:E6"/>
    <mergeCell ref="S7:V7"/>
    <mergeCell ref="L9:N9"/>
    <mergeCell ref="Q25:V25"/>
    <mergeCell ref="O9:O10"/>
    <mergeCell ref="P9:R9"/>
    <mergeCell ref="S9:S10"/>
    <mergeCell ref="T9:V9"/>
    <mergeCell ref="K23:V23"/>
    <mergeCell ref="T22:U22"/>
    <mergeCell ref="J24:V24"/>
  </mergeCells>
  <printOptions horizontalCentered="1" verticalCentered="1"/>
  <pageMargins left="0.70866141732283505" right="0.70866141732283505" top="0.23622047244094499" bottom="0" header="0.31496062992126" footer="0.31496062992126"/>
  <pageSetup paperSize="9" scale="66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AV25"/>
  <sheetViews>
    <sheetView view="pageBreakPreview" zoomScale="90" zoomScaleNormal="90" zoomScaleSheetLayoutView="90" workbookViewId="0">
      <selection activeCell="E27" sqref="E27"/>
    </sheetView>
  </sheetViews>
  <sheetFormatPr defaultRowHeight="15" x14ac:dyDescent="0.25"/>
  <cols>
    <col min="1" max="1" width="9.140625" style="78"/>
    <col min="2" max="2" width="11.28515625" style="78" customWidth="1"/>
    <col min="3" max="3" width="9.7109375" style="78" customWidth="1"/>
    <col min="4" max="4" width="8.140625" style="78" customWidth="1"/>
    <col min="5" max="5" width="7.42578125" style="78" customWidth="1"/>
    <col min="6" max="6" width="9.140625" style="78" customWidth="1"/>
    <col min="7" max="7" width="9.5703125" style="78" customWidth="1"/>
    <col min="8" max="8" width="8.140625" style="78" customWidth="1"/>
    <col min="9" max="9" width="6.85546875" style="78" customWidth="1"/>
    <col min="10" max="10" width="9.28515625" style="78" customWidth="1"/>
    <col min="11" max="11" width="10.5703125" style="78" customWidth="1"/>
    <col min="12" max="12" width="8.7109375" style="78" customWidth="1"/>
    <col min="13" max="13" width="7.42578125" style="78" customWidth="1"/>
    <col min="14" max="14" width="8.5703125" style="78" customWidth="1"/>
    <col min="15" max="15" width="8.7109375" style="78" customWidth="1"/>
    <col min="16" max="16" width="8.5703125" style="78" customWidth="1"/>
    <col min="17" max="17" width="7.85546875" style="78" customWidth="1"/>
    <col min="18" max="18" width="8.5703125" style="78" customWidth="1"/>
    <col min="19" max="20" width="10.5703125" style="78" customWidth="1"/>
    <col min="21" max="21" width="11.140625" style="78" customWidth="1"/>
    <col min="22" max="22" width="10.7109375" style="78" bestFit="1" customWidth="1"/>
    <col min="23" max="16384" width="9.140625" style="78"/>
  </cols>
  <sheetData>
    <row r="1" spans="1:24" s="17" customFormat="1" ht="15.75" x14ac:dyDescent="0.25">
      <c r="C1" s="46"/>
      <c r="D1" s="46"/>
      <c r="E1" s="46"/>
      <c r="F1" s="46"/>
      <c r="G1" s="46"/>
      <c r="H1" s="46"/>
      <c r="I1" s="114" t="s">
        <v>0</v>
      </c>
      <c r="J1" s="114"/>
      <c r="S1" s="42"/>
      <c r="T1" s="42"/>
      <c r="U1" s="833" t="s">
        <v>694</v>
      </c>
      <c r="V1" s="833"/>
      <c r="W1" s="44"/>
      <c r="X1" s="44"/>
    </row>
    <row r="2" spans="1:24" s="17" customFormat="1" ht="20.25" x14ac:dyDescent="0.3">
      <c r="E2" s="724" t="s">
        <v>744</v>
      </c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</row>
    <row r="3" spans="1:24" s="17" customFormat="1" ht="20.25" x14ac:dyDescent="0.3">
      <c r="H3" s="45"/>
      <c r="I3" s="45"/>
      <c r="J3" s="45"/>
      <c r="K3" s="45"/>
      <c r="L3" s="45"/>
      <c r="M3" s="45"/>
      <c r="N3" s="45"/>
      <c r="O3" s="45"/>
      <c r="P3" s="45"/>
    </row>
    <row r="4" spans="1:24" ht="15.75" x14ac:dyDescent="0.25">
      <c r="C4" s="725" t="s">
        <v>760</v>
      </c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48"/>
      <c r="S4" s="120"/>
      <c r="T4" s="120"/>
      <c r="U4" s="120"/>
      <c r="V4" s="120"/>
      <c r="W4" s="114"/>
    </row>
    <row r="5" spans="1:24" x14ac:dyDescent="0.25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4" x14ac:dyDescent="0.25">
      <c r="A6" s="82" t="s">
        <v>160</v>
      </c>
      <c r="B6" s="91"/>
      <c r="C6" s="1073" t="s">
        <v>1047</v>
      </c>
      <c r="D6" s="1074"/>
      <c r="E6" s="1074"/>
      <c r="F6" s="1074"/>
    </row>
    <row r="7" spans="1:24" x14ac:dyDescent="0.25">
      <c r="B7" s="317"/>
      <c r="S7" s="1071" t="s">
        <v>1049</v>
      </c>
      <c r="T7" s="1072"/>
      <c r="U7" s="1072"/>
      <c r="V7" s="1072"/>
    </row>
    <row r="8" spans="1:24" s="82" customFormat="1" ht="24.75" customHeight="1" x14ac:dyDescent="0.25">
      <c r="A8" s="720" t="s">
        <v>2</v>
      </c>
      <c r="B8" s="1075" t="s">
        <v>3</v>
      </c>
      <c r="C8" s="1068" t="s">
        <v>687</v>
      </c>
      <c r="D8" s="1069"/>
      <c r="E8" s="1069"/>
      <c r="F8" s="1069"/>
      <c r="G8" s="1068" t="s">
        <v>691</v>
      </c>
      <c r="H8" s="1069"/>
      <c r="I8" s="1069"/>
      <c r="J8" s="1069"/>
      <c r="K8" s="1068" t="s">
        <v>692</v>
      </c>
      <c r="L8" s="1069"/>
      <c r="M8" s="1069"/>
      <c r="N8" s="1069"/>
      <c r="O8" s="1068" t="s">
        <v>693</v>
      </c>
      <c r="P8" s="1069"/>
      <c r="Q8" s="1069"/>
      <c r="R8" s="1069"/>
      <c r="S8" s="1089" t="s">
        <v>18</v>
      </c>
      <c r="T8" s="1090"/>
      <c r="U8" s="1090"/>
      <c r="V8" s="1090"/>
    </row>
    <row r="9" spans="1:24" s="83" customFormat="1" ht="29.25" customHeight="1" x14ac:dyDescent="0.25">
      <c r="A9" s="720"/>
      <c r="B9" s="1075"/>
      <c r="C9" s="1087" t="s">
        <v>688</v>
      </c>
      <c r="D9" s="1084" t="s">
        <v>690</v>
      </c>
      <c r="E9" s="1085"/>
      <c r="F9" s="1086"/>
      <c r="G9" s="1087" t="s">
        <v>688</v>
      </c>
      <c r="H9" s="1084" t="s">
        <v>690</v>
      </c>
      <c r="I9" s="1085"/>
      <c r="J9" s="1086"/>
      <c r="K9" s="1087" t="s">
        <v>688</v>
      </c>
      <c r="L9" s="1084" t="s">
        <v>690</v>
      </c>
      <c r="M9" s="1085"/>
      <c r="N9" s="1086"/>
      <c r="O9" s="1087" t="s">
        <v>688</v>
      </c>
      <c r="P9" s="1084" t="s">
        <v>690</v>
      </c>
      <c r="Q9" s="1085"/>
      <c r="R9" s="1086"/>
      <c r="S9" s="1087" t="s">
        <v>688</v>
      </c>
      <c r="T9" s="1084" t="s">
        <v>690</v>
      </c>
      <c r="U9" s="1085"/>
      <c r="V9" s="1086"/>
    </row>
    <row r="10" spans="1:24" s="83" customFormat="1" ht="46.5" customHeight="1" x14ac:dyDescent="0.25">
      <c r="A10" s="720"/>
      <c r="B10" s="1075"/>
      <c r="C10" s="1088"/>
      <c r="D10" s="77" t="s">
        <v>689</v>
      </c>
      <c r="E10" s="77" t="s">
        <v>201</v>
      </c>
      <c r="F10" s="77" t="s">
        <v>18</v>
      </c>
      <c r="G10" s="1088"/>
      <c r="H10" s="77" t="s">
        <v>689</v>
      </c>
      <c r="I10" s="77" t="s">
        <v>201</v>
      </c>
      <c r="J10" s="77" t="s">
        <v>18</v>
      </c>
      <c r="K10" s="1088"/>
      <c r="L10" s="77" t="s">
        <v>689</v>
      </c>
      <c r="M10" s="77" t="s">
        <v>201</v>
      </c>
      <c r="N10" s="77" t="s">
        <v>18</v>
      </c>
      <c r="O10" s="1088"/>
      <c r="P10" s="77" t="s">
        <v>689</v>
      </c>
      <c r="Q10" s="77" t="s">
        <v>201</v>
      </c>
      <c r="R10" s="77" t="s">
        <v>18</v>
      </c>
      <c r="S10" s="1088"/>
      <c r="T10" s="77" t="s">
        <v>689</v>
      </c>
      <c r="U10" s="77" t="s">
        <v>201</v>
      </c>
      <c r="V10" s="77" t="s">
        <v>18</v>
      </c>
    </row>
    <row r="11" spans="1:24" s="162" customFormat="1" ht="16.149999999999999" customHeight="1" x14ac:dyDescent="0.25">
      <c r="A11" s="318">
        <v>1</v>
      </c>
      <c r="B11" s="161">
        <v>2</v>
      </c>
      <c r="C11" s="161">
        <v>3</v>
      </c>
      <c r="D11" s="318">
        <v>4</v>
      </c>
      <c r="E11" s="161">
        <v>5</v>
      </c>
      <c r="F11" s="161">
        <v>6</v>
      </c>
      <c r="G11" s="318">
        <v>7</v>
      </c>
      <c r="H11" s="161">
        <v>8</v>
      </c>
      <c r="I11" s="161">
        <v>9</v>
      </c>
      <c r="J11" s="318">
        <v>10</v>
      </c>
      <c r="K11" s="161">
        <v>11</v>
      </c>
      <c r="L11" s="161">
        <v>12</v>
      </c>
      <c r="M11" s="318">
        <v>13</v>
      </c>
      <c r="N11" s="161">
        <v>14</v>
      </c>
      <c r="O11" s="161">
        <v>15</v>
      </c>
      <c r="P11" s="318">
        <v>16</v>
      </c>
      <c r="Q11" s="161">
        <v>17</v>
      </c>
      <c r="R11" s="161">
        <v>18</v>
      </c>
      <c r="S11" s="318">
        <v>19</v>
      </c>
      <c r="T11" s="161">
        <v>20</v>
      </c>
      <c r="U11" s="161">
        <v>21</v>
      </c>
      <c r="V11" s="318">
        <v>22</v>
      </c>
    </row>
    <row r="12" spans="1:24" x14ac:dyDescent="0.25">
      <c r="A12" s="123">
        <v>1</v>
      </c>
      <c r="B12" s="500" t="s">
        <v>891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</row>
    <row r="13" spans="1:24" x14ac:dyDescent="0.25">
      <c r="A13" s="123">
        <v>2</v>
      </c>
      <c r="B13" s="501" t="s">
        <v>890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4" x14ac:dyDescent="0.25">
      <c r="A14" s="123">
        <v>3</v>
      </c>
      <c r="B14" s="501" t="s">
        <v>892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24" x14ac:dyDescent="0.25">
      <c r="A15" s="123">
        <v>4</v>
      </c>
      <c r="B15" s="85"/>
      <c r="C15" s="84"/>
      <c r="D15" s="84"/>
      <c r="E15" s="84"/>
      <c r="F15" s="84"/>
      <c r="G15" s="84"/>
      <c r="H15" s="84"/>
      <c r="I15" s="84"/>
      <c r="J15" s="84"/>
      <c r="K15" s="84"/>
      <c r="L15" s="502" t="s">
        <v>893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spans="1:24" x14ac:dyDescent="0.25">
      <c r="A16" s="123">
        <v>5</v>
      </c>
      <c r="B16" s="85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spans="1:48" x14ac:dyDescent="0.25">
      <c r="A17" s="123">
        <v>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spans="1:48" s="84" customFormat="1" x14ac:dyDescent="0.25">
      <c r="A18" s="282" t="s">
        <v>7</v>
      </c>
      <c r="B18" s="85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</row>
    <row r="19" spans="1:48" x14ac:dyDescent="0.25">
      <c r="A19" s="282" t="s">
        <v>18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</row>
    <row r="21" spans="1:48" s="17" customFormat="1" ht="12.75" x14ac:dyDescent="0.2">
      <c r="A21" s="16" t="s">
        <v>12</v>
      </c>
      <c r="G21" s="16"/>
      <c r="H21" s="16"/>
      <c r="K21" s="16"/>
      <c r="L21" s="16"/>
      <c r="M21" s="16"/>
      <c r="N21" s="16"/>
      <c r="O21" s="16"/>
      <c r="P21" s="16"/>
      <c r="Q21" s="16"/>
      <c r="R21" s="16"/>
      <c r="S21" s="751"/>
      <c r="T21" s="751"/>
      <c r="U21" s="751"/>
      <c r="V21" s="751"/>
    </row>
    <row r="22" spans="1:48" s="17" customFormat="1" ht="12.75" customHeight="1" x14ac:dyDescent="0.25">
      <c r="K22" s="37"/>
      <c r="L22" s="37"/>
      <c r="M22" s="37"/>
      <c r="N22" s="37"/>
      <c r="O22" s="37"/>
      <c r="P22" s="37"/>
      <c r="Q22" s="37"/>
      <c r="R22" s="78"/>
      <c r="S22" s="751" t="s">
        <v>13</v>
      </c>
      <c r="T22" s="751"/>
      <c r="U22" s="37"/>
      <c r="V22" s="37"/>
    </row>
    <row r="23" spans="1:48" s="17" customFormat="1" ht="12.75" customHeight="1" x14ac:dyDescent="0.2">
      <c r="K23" s="37"/>
      <c r="L23" s="37"/>
      <c r="M23" s="37"/>
      <c r="N23" s="37"/>
      <c r="O23" s="37"/>
      <c r="P23" s="37"/>
      <c r="Q23" s="37"/>
      <c r="R23" s="37" t="s">
        <v>14</v>
      </c>
      <c r="S23" s="37"/>
      <c r="T23" s="37"/>
      <c r="U23" s="37"/>
      <c r="V23" s="37"/>
    </row>
    <row r="24" spans="1:48" s="17" customFormat="1" ht="12.75" x14ac:dyDescent="0.2">
      <c r="A24" s="16"/>
      <c r="B24" s="16"/>
      <c r="K24" s="16"/>
      <c r="L24" s="16"/>
      <c r="M24" s="16"/>
      <c r="N24" s="16"/>
      <c r="O24" s="16"/>
      <c r="P24" s="16"/>
      <c r="Q24" s="37"/>
      <c r="R24" s="37" t="s">
        <v>1053</v>
      </c>
      <c r="S24" s="37"/>
      <c r="T24" s="37"/>
      <c r="U24" s="37"/>
      <c r="V24" s="37"/>
    </row>
    <row r="25" spans="1:48" x14ac:dyDescent="0.25">
      <c r="R25" s="726" t="s">
        <v>86</v>
      </c>
      <c r="S25" s="726"/>
      <c r="T25" s="726"/>
    </row>
  </sheetData>
  <mergeCells count="25">
    <mergeCell ref="R25:T25"/>
    <mergeCell ref="U1:V1"/>
    <mergeCell ref="C8:F8"/>
    <mergeCell ref="D9:F9"/>
    <mergeCell ref="C9:C10"/>
    <mergeCell ref="G9:G10"/>
    <mergeCell ref="S8:V8"/>
    <mergeCell ref="S9:S10"/>
    <mergeCell ref="T9:V9"/>
    <mergeCell ref="E2:P2"/>
    <mergeCell ref="C4:Q4"/>
    <mergeCell ref="P9:R9"/>
    <mergeCell ref="H9:J9"/>
    <mergeCell ref="K9:K10"/>
    <mergeCell ref="S21:V21"/>
    <mergeCell ref="S7:V7"/>
    <mergeCell ref="C6:F6"/>
    <mergeCell ref="B8:B10"/>
    <mergeCell ref="A8:A10"/>
    <mergeCell ref="S22:T22"/>
    <mergeCell ref="O8:R8"/>
    <mergeCell ref="K8:N8"/>
    <mergeCell ref="G8:J8"/>
    <mergeCell ref="L9:N9"/>
    <mergeCell ref="O9:O10"/>
  </mergeCells>
  <printOptions horizontalCentered="1" verticalCentered="1"/>
  <pageMargins left="0.70866141732283505" right="0.70866141732283505" top="0.23622047244094499" bottom="0" header="0.31496062992126" footer="0.31496062992126"/>
  <pageSetup paperSize="9" scale="66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S23"/>
  <sheetViews>
    <sheetView topLeftCell="C7" zoomScale="115" zoomScaleNormal="115" zoomScaleSheetLayoutView="100" workbookViewId="0">
      <selection activeCell="I17" sqref="I17"/>
    </sheetView>
  </sheetViews>
  <sheetFormatPr defaultColWidth="8.85546875" defaultRowHeight="14.25" x14ac:dyDescent="0.2"/>
  <cols>
    <col min="1" max="1" width="8.140625" style="76" customWidth="1"/>
    <col min="2" max="2" width="12.5703125" style="76" customWidth="1"/>
    <col min="3" max="3" width="12.140625" style="76" customWidth="1"/>
    <col min="4" max="4" width="11.7109375" style="76" customWidth="1"/>
    <col min="5" max="5" width="11.28515625" style="76" customWidth="1"/>
    <col min="6" max="6" width="17.140625" style="76" customWidth="1"/>
    <col min="7" max="7" width="15.140625" style="76" customWidth="1"/>
    <col min="8" max="8" width="14.42578125" style="76" customWidth="1"/>
    <col min="9" max="9" width="14.85546875" style="76" customWidth="1"/>
    <col min="10" max="10" width="18.42578125" style="76" customWidth="1"/>
    <col min="11" max="11" width="17.28515625" style="76" customWidth="1"/>
    <col min="12" max="12" width="16.28515625" style="76" customWidth="1"/>
    <col min="13" max="16384" width="8.85546875" style="76"/>
  </cols>
  <sheetData>
    <row r="1" spans="1:19" ht="15" x14ac:dyDescent="0.2">
      <c r="B1" s="17"/>
      <c r="C1" s="17"/>
      <c r="D1" s="17"/>
      <c r="E1" s="17"/>
      <c r="F1" s="1"/>
      <c r="G1" s="1"/>
      <c r="H1" s="17"/>
      <c r="J1" s="42"/>
      <c r="K1" s="904" t="s">
        <v>536</v>
      </c>
      <c r="L1" s="904"/>
    </row>
    <row r="2" spans="1:19" ht="15.75" x14ac:dyDescent="0.25">
      <c r="B2" s="723" t="s">
        <v>0</v>
      </c>
      <c r="C2" s="723"/>
      <c r="D2" s="723"/>
      <c r="E2" s="723"/>
      <c r="F2" s="723"/>
      <c r="G2" s="723"/>
      <c r="H2" s="723"/>
      <c r="I2" s="723"/>
      <c r="J2" s="723"/>
    </row>
    <row r="3" spans="1:19" ht="20.25" x14ac:dyDescent="0.3">
      <c r="B3" s="724" t="s">
        <v>744</v>
      </c>
      <c r="C3" s="724"/>
      <c r="D3" s="724"/>
      <c r="E3" s="724"/>
      <c r="F3" s="724"/>
      <c r="G3" s="724"/>
      <c r="H3" s="724"/>
      <c r="I3" s="724"/>
      <c r="J3" s="724"/>
    </row>
    <row r="4" spans="1:19" ht="20.25" x14ac:dyDescent="0.3">
      <c r="B4" s="135"/>
      <c r="C4" s="135"/>
      <c r="D4" s="135"/>
      <c r="E4" s="135"/>
      <c r="F4" s="135"/>
      <c r="G4" s="135"/>
      <c r="H4" s="135"/>
      <c r="I4" s="135"/>
      <c r="J4" s="135"/>
    </row>
    <row r="5" spans="1:19" ht="15.6" customHeight="1" x14ac:dyDescent="0.25">
      <c r="B5" s="1102" t="s">
        <v>761</v>
      </c>
      <c r="C5" s="1102"/>
      <c r="D5" s="1102"/>
      <c r="E5" s="1102"/>
      <c r="F5" s="1102"/>
      <c r="G5" s="1102"/>
      <c r="H5" s="1102"/>
      <c r="I5" s="1102"/>
      <c r="J5" s="1102"/>
      <c r="K5" s="1102"/>
      <c r="L5" s="1102"/>
    </row>
    <row r="6" spans="1:19" x14ac:dyDescent="0.2">
      <c r="A6" s="726" t="s">
        <v>160</v>
      </c>
      <c r="B6" s="726"/>
      <c r="C6" s="848" t="s">
        <v>1047</v>
      </c>
      <c r="D6" s="848"/>
      <c r="E6" s="848"/>
      <c r="J6" s="1106" t="s">
        <v>1049</v>
      </c>
      <c r="K6" s="1106"/>
      <c r="L6" s="1106"/>
    </row>
    <row r="7" spans="1:19" ht="15" customHeight="1" x14ac:dyDescent="0.25">
      <c r="A7" s="1094" t="s">
        <v>111</v>
      </c>
      <c r="B7" s="1066" t="s">
        <v>3</v>
      </c>
      <c r="C7" s="1098" t="s">
        <v>25</v>
      </c>
      <c r="D7" s="1098"/>
      <c r="E7" s="1098"/>
      <c r="F7" s="1098"/>
      <c r="G7" s="1099" t="s">
        <v>26</v>
      </c>
      <c r="H7" s="1100"/>
      <c r="I7" s="1100"/>
      <c r="J7" s="1101"/>
      <c r="K7" s="1066" t="s">
        <v>380</v>
      </c>
      <c r="L7" s="1075" t="s">
        <v>667</v>
      </c>
    </row>
    <row r="8" spans="1:19" ht="31.15" customHeight="1" x14ac:dyDescent="0.2">
      <c r="A8" s="1095"/>
      <c r="B8" s="1097"/>
      <c r="C8" s="1075" t="s">
        <v>238</v>
      </c>
      <c r="D8" s="1066" t="s">
        <v>436</v>
      </c>
      <c r="E8" s="1103" t="s">
        <v>99</v>
      </c>
      <c r="F8" s="1070"/>
      <c r="G8" s="1067" t="s">
        <v>238</v>
      </c>
      <c r="H8" s="1075" t="s">
        <v>436</v>
      </c>
      <c r="I8" s="1104" t="s">
        <v>99</v>
      </c>
      <c r="J8" s="1105"/>
      <c r="K8" s="1097"/>
      <c r="L8" s="1075"/>
    </row>
    <row r="9" spans="1:19" ht="69.75" customHeight="1" x14ac:dyDescent="0.2">
      <c r="A9" s="1096"/>
      <c r="B9" s="1067"/>
      <c r="C9" s="1075"/>
      <c r="D9" s="1067"/>
      <c r="E9" s="342" t="s">
        <v>882</v>
      </c>
      <c r="F9" s="90" t="s">
        <v>437</v>
      </c>
      <c r="G9" s="1075"/>
      <c r="H9" s="1075"/>
      <c r="I9" s="342" t="s">
        <v>882</v>
      </c>
      <c r="J9" s="90" t="s">
        <v>437</v>
      </c>
      <c r="K9" s="1067"/>
      <c r="L9" s="1075"/>
      <c r="M9" s="117"/>
      <c r="N9" s="117"/>
      <c r="O9" s="117"/>
    </row>
    <row r="10" spans="1:19" x14ac:dyDescent="0.2">
      <c r="A10" s="164">
        <v>1</v>
      </c>
      <c r="B10" s="163">
        <v>2</v>
      </c>
      <c r="C10" s="164">
        <v>3</v>
      </c>
      <c r="D10" s="163">
        <v>4</v>
      </c>
      <c r="E10" s="164">
        <v>5</v>
      </c>
      <c r="F10" s="163">
        <v>6</v>
      </c>
      <c r="G10" s="164">
        <v>7</v>
      </c>
      <c r="H10" s="163">
        <v>8</v>
      </c>
      <c r="I10" s="164">
        <v>9</v>
      </c>
      <c r="J10" s="163">
        <v>10</v>
      </c>
      <c r="K10" s="164" t="s">
        <v>543</v>
      </c>
      <c r="L10" s="163">
        <v>12</v>
      </c>
      <c r="M10" s="117"/>
      <c r="N10" s="117"/>
      <c r="O10" s="117"/>
    </row>
    <row r="11" spans="1:19" s="115" customFormat="1" x14ac:dyDescent="0.2">
      <c r="A11" s="127">
        <v>1</v>
      </c>
      <c r="B11" s="503" t="s">
        <v>891</v>
      </c>
      <c r="C11" s="503">
        <v>9808</v>
      </c>
      <c r="D11" s="503">
        <v>127</v>
      </c>
      <c r="E11" s="503">
        <v>112</v>
      </c>
      <c r="F11" s="503">
        <v>0</v>
      </c>
      <c r="G11" s="503">
        <v>5489</v>
      </c>
      <c r="H11" s="503">
        <v>83</v>
      </c>
      <c r="I11" s="503">
        <v>74</v>
      </c>
      <c r="J11" s="503">
        <v>0</v>
      </c>
      <c r="K11" s="504">
        <f>E11+F11+I11+J11</f>
        <v>186</v>
      </c>
      <c r="L11" s="504" t="s">
        <v>893</v>
      </c>
      <c r="M11" s="117"/>
      <c r="N11" s="117"/>
      <c r="O11" s="117"/>
      <c r="P11" s="117"/>
      <c r="Q11" s="117"/>
      <c r="R11" s="117"/>
      <c r="S11" s="117"/>
    </row>
    <row r="12" spans="1:19" x14ac:dyDescent="0.2">
      <c r="A12" s="127">
        <v>2</v>
      </c>
      <c r="B12" s="505" t="s">
        <v>890</v>
      </c>
      <c r="C12" s="503">
        <v>2310</v>
      </c>
      <c r="D12" s="503">
        <v>66</v>
      </c>
      <c r="E12" s="503">
        <v>64</v>
      </c>
      <c r="F12" s="503">
        <v>0</v>
      </c>
      <c r="G12" s="503">
        <v>1853</v>
      </c>
      <c r="H12" s="503">
        <v>44</v>
      </c>
      <c r="I12" s="503">
        <v>44</v>
      </c>
      <c r="J12" s="503">
        <v>0</v>
      </c>
      <c r="K12" s="504">
        <f t="shared" ref="K12:K13" si="0">E12+F12+I12+J12</f>
        <v>108</v>
      </c>
      <c r="L12" s="504" t="s">
        <v>893</v>
      </c>
      <c r="M12" s="117"/>
      <c r="N12" s="117"/>
      <c r="O12" s="117"/>
    </row>
    <row r="13" spans="1:19" x14ac:dyDescent="0.2">
      <c r="A13" s="127">
        <v>3</v>
      </c>
      <c r="B13" s="505" t="s">
        <v>892</v>
      </c>
      <c r="C13" s="505">
        <v>30036</v>
      </c>
      <c r="D13" s="505">
        <v>626</v>
      </c>
      <c r="E13" s="505">
        <v>626</v>
      </c>
      <c r="F13" s="505">
        <v>0</v>
      </c>
      <c r="G13" s="505">
        <v>13778</v>
      </c>
      <c r="H13" s="505">
        <v>300</v>
      </c>
      <c r="I13" s="505">
        <v>300</v>
      </c>
      <c r="J13" s="505">
        <v>0</v>
      </c>
      <c r="K13" s="504">
        <f t="shared" si="0"/>
        <v>926</v>
      </c>
      <c r="L13" s="127" t="s">
        <v>893</v>
      </c>
      <c r="M13" s="117"/>
      <c r="N13" s="117"/>
      <c r="O13" s="117"/>
    </row>
    <row r="14" spans="1:19" x14ac:dyDescent="0.2">
      <c r="A14" s="127">
        <v>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1:19" x14ac:dyDescent="0.2">
      <c r="A15" s="127">
        <v>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6"/>
      <c r="N15" s="76" t="s">
        <v>11</v>
      </c>
    </row>
    <row r="16" spans="1:19" x14ac:dyDescent="0.2">
      <c r="A16" s="127" t="s">
        <v>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6"/>
    </row>
    <row r="17" spans="1:19" ht="15" x14ac:dyDescent="0.25">
      <c r="A17" s="283" t="s">
        <v>18</v>
      </c>
      <c r="B17" s="115"/>
      <c r="C17" s="506">
        <f>SUM(C11:C16)</f>
        <v>42154</v>
      </c>
      <c r="D17" s="506">
        <f t="shared" ref="D17:K17" si="1">SUM(D11:D16)</f>
        <v>819</v>
      </c>
      <c r="E17" s="506">
        <f t="shared" si="1"/>
        <v>802</v>
      </c>
      <c r="F17" s="506">
        <f t="shared" si="1"/>
        <v>0</v>
      </c>
      <c r="G17" s="506">
        <f t="shared" si="1"/>
        <v>21120</v>
      </c>
      <c r="H17" s="506">
        <f t="shared" si="1"/>
        <v>427</v>
      </c>
      <c r="I17" s="506">
        <f t="shared" si="1"/>
        <v>418</v>
      </c>
      <c r="J17" s="506">
        <f t="shared" si="1"/>
        <v>0</v>
      </c>
      <c r="K17" s="506">
        <f t="shared" si="1"/>
        <v>1220</v>
      </c>
      <c r="L17" s="127" t="s">
        <v>893</v>
      </c>
    </row>
    <row r="18" spans="1:19" ht="17.25" customHeight="1" x14ac:dyDescent="0.2">
      <c r="A18" s="1091"/>
      <c r="B18" s="1092"/>
      <c r="C18" s="1092"/>
      <c r="D18" s="1092"/>
      <c r="E18" s="1092"/>
      <c r="F18" s="1092"/>
      <c r="G18" s="1092"/>
      <c r="H18" s="1092"/>
      <c r="I18" s="1092"/>
      <c r="J18" s="1092"/>
      <c r="K18" s="1093"/>
      <c r="L18" s="1093"/>
    </row>
    <row r="20" spans="1:19" s="17" customFormat="1" ht="15.75" customHeight="1" x14ac:dyDescent="0.25">
      <c r="A20" s="727" t="s">
        <v>12</v>
      </c>
      <c r="B20" s="727"/>
      <c r="C20" s="1"/>
      <c r="D20" s="16"/>
      <c r="E20" s="16"/>
      <c r="H20" s="87"/>
      <c r="I20" s="87"/>
      <c r="J20" s="78"/>
      <c r="K20" s="751" t="s">
        <v>13</v>
      </c>
      <c r="L20" s="751"/>
      <c r="M20" s="37"/>
    </row>
    <row r="21" spans="1:19" s="17" customFormat="1" ht="13.15" customHeight="1" x14ac:dyDescent="0.2">
      <c r="J21" s="37" t="s">
        <v>14</v>
      </c>
      <c r="K21" s="37"/>
      <c r="L21" s="37"/>
      <c r="M21" s="37"/>
      <c r="N21" s="88"/>
      <c r="O21" s="88"/>
      <c r="P21" s="88"/>
      <c r="Q21" s="88"/>
      <c r="R21" s="88"/>
      <c r="S21" s="88"/>
    </row>
    <row r="22" spans="1:19" s="17" customFormat="1" ht="12.75" x14ac:dyDescent="0.2">
      <c r="J22" s="37" t="s">
        <v>1053</v>
      </c>
      <c r="K22" s="37"/>
      <c r="L22" s="37"/>
      <c r="M22" s="37"/>
      <c r="N22" s="88"/>
      <c r="O22" s="88"/>
      <c r="P22" s="88"/>
      <c r="Q22" s="88"/>
      <c r="R22" s="88"/>
      <c r="S22" s="88"/>
    </row>
    <row r="23" spans="1:19" s="17" customFormat="1" ht="15" x14ac:dyDescent="0.25">
      <c r="B23" s="16"/>
      <c r="C23" s="16"/>
      <c r="D23" s="16"/>
      <c r="E23" s="16"/>
      <c r="J23" s="726" t="s">
        <v>86</v>
      </c>
      <c r="K23" s="726"/>
      <c r="L23" s="726"/>
      <c r="M23" s="78"/>
    </row>
  </sheetData>
  <mergeCells count="23">
    <mergeCell ref="K1:L1"/>
    <mergeCell ref="B2:J2"/>
    <mergeCell ref="B3:J3"/>
    <mergeCell ref="G7:J7"/>
    <mergeCell ref="A6:B6"/>
    <mergeCell ref="B5:L5"/>
    <mergeCell ref="K7:K9"/>
    <mergeCell ref="E8:F8"/>
    <mergeCell ref="I8:J8"/>
    <mergeCell ref="J6:L6"/>
    <mergeCell ref="C6:E6"/>
    <mergeCell ref="J23:L23"/>
    <mergeCell ref="L7:L9"/>
    <mergeCell ref="A18:L18"/>
    <mergeCell ref="A7:A9"/>
    <mergeCell ref="B7:B9"/>
    <mergeCell ref="K20:L20"/>
    <mergeCell ref="A20:B20"/>
    <mergeCell ref="C8:C9"/>
    <mergeCell ref="H8:H9"/>
    <mergeCell ref="G8:G9"/>
    <mergeCell ref="C7:F7"/>
    <mergeCell ref="D8:D9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78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IV63"/>
  <sheetViews>
    <sheetView topLeftCell="A8" zoomScaleSheetLayoutView="85" workbookViewId="0">
      <selection activeCell="K35" sqref="K35"/>
    </sheetView>
  </sheetViews>
  <sheetFormatPr defaultRowHeight="12.75" x14ac:dyDescent="0.2"/>
  <cols>
    <col min="1" max="1" width="4.7109375" style="591" customWidth="1"/>
    <col min="2" max="2" width="26.85546875" style="591" customWidth="1"/>
    <col min="3" max="5" width="7.85546875" style="591" customWidth="1"/>
    <col min="6" max="6" width="9.5703125" style="591" bestFit="1" customWidth="1"/>
    <col min="7" max="10" width="7.85546875" style="591" customWidth="1"/>
    <col min="11" max="11" width="9.140625" style="591" customWidth="1"/>
    <col min="12" max="14" width="7.85546875" style="591" customWidth="1"/>
    <col min="15" max="30" width="8" style="591" customWidth="1"/>
    <col min="31" max="16384" width="9.140625" style="591"/>
  </cols>
  <sheetData>
    <row r="1" spans="1:256" ht="15" x14ac:dyDescent="0.2">
      <c r="S1" s="1111" t="s">
        <v>548</v>
      </c>
      <c r="T1" s="1111"/>
      <c r="U1" s="1111"/>
      <c r="V1" s="1111"/>
      <c r="W1" s="1111"/>
      <c r="X1" s="1111"/>
      <c r="Y1" s="1111"/>
      <c r="Z1" s="1111"/>
      <c r="AA1" s="1111"/>
    </row>
    <row r="2" spans="1:256" ht="15.75" x14ac:dyDescent="0.25">
      <c r="H2" s="592"/>
      <c r="I2" s="592"/>
      <c r="J2" s="592"/>
      <c r="K2" s="593"/>
      <c r="L2" s="592" t="s">
        <v>0</v>
      </c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D2" s="593"/>
    </row>
    <row r="3" spans="1:256" ht="15.75" x14ac:dyDescent="0.25">
      <c r="G3" s="592"/>
      <c r="H3" s="592"/>
      <c r="I3" s="592"/>
      <c r="J3" s="592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D3" s="593"/>
    </row>
    <row r="4" spans="1:256" ht="18" x14ac:dyDescent="0.25">
      <c r="B4" s="1112" t="s">
        <v>744</v>
      </c>
      <c r="C4" s="1112"/>
      <c r="D4" s="1112"/>
      <c r="E4" s="1112"/>
      <c r="F4" s="1112"/>
      <c r="G4" s="1112"/>
      <c r="H4" s="1112"/>
      <c r="I4" s="1112"/>
      <c r="J4" s="1112"/>
      <c r="K4" s="1112"/>
      <c r="L4" s="1112"/>
      <c r="M4" s="1112"/>
      <c r="N4" s="1112"/>
      <c r="O4" s="1112"/>
      <c r="P4" s="1112"/>
      <c r="Q4" s="1112"/>
      <c r="R4" s="1112"/>
      <c r="S4" s="1112"/>
      <c r="T4" s="1112"/>
      <c r="U4" s="1112"/>
      <c r="V4" s="1112"/>
      <c r="W4" s="1112"/>
      <c r="X4" s="1112"/>
      <c r="Y4" s="1112"/>
      <c r="Z4" s="1112"/>
      <c r="AA4" s="1112"/>
    </row>
    <row r="6" spans="1:256" ht="15.75" x14ac:dyDescent="0.25">
      <c r="B6" s="1113" t="s">
        <v>762</v>
      </c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</row>
    <row r="8" spans="1:256" x14ac:dyDescent="0.2">
      <c r="A8" s="1120" t="s">
        <v>1063</v>
      </c>
      <c r="B8" s="1120"/>
      <c r="C8" s="1120"/>
    </row>
    <row r="9" spans="1:256" ht="18" x14ac:dyDescent="0.25">
      <c r="A9" s="594"/>
      <c r="B9" s="594"/>
      <c r="W9" s="1137" t="s">
        <v>1049</v>
      </c>
      <c r="X9" s="1137"/>
      <c r="Y9" s="1137"/>
      <c r="Z9" s="1137"/>
      <c r="AA9" s="1137"/>
      <c r="AB9" s="1130" t="s">
        <v>246</v>
      </c>
      <c r="AC9" s="1130"/>
    </row>
    <row r="10" spans="1:256" ht="12.75" customHeight="1" x14ac:dyDescent="0.2">
      <c r="A10" s="1131" t="s">
        <v>2</v>
      </c>
      <c r="B10" s="1131" t="s">
        <v>112</v>
      </c>
      <c r="C10" s="1133" t="s">
        <v>25</v>
      </c>
      <c r="D10" s="1134"/>
      <c r="E10" s="1134"/>
      <c r="F10" s="1134"/>
      <c r="G10" s="1134"/>
      <c r="H10" s="1134"/>
      <c r="I10" s="1134"/>
      <c r="J10" s="1134"/>
      <c r="K10" s="1134"/>
      <c r="L10" s="1134"/>
      <c r="M10" s="1134"/>
      <c r="N10" s="1135"/>
      <c r="O10" s="1117" t="s">
        <v>26</v>
      </c>
      <c r="P10" s="1118"/>
      <c r="Q10" s="1118"/>
      <c r="R10" s="1118"/>
      <c r="S10" s="1118"/>
      <c r="T10" s="1118"/>
      <c r="U10" s="1118"/>
      <c r="V10" s="1118"/>
      <c r="W10" s="1118"/>
      <c r="X10" s="1118"/>
      <c r="Y10" s="1118"/>
      <c r="Z10" s="1119"/>
      <c r="AA10" s="1136" t="s">
        <v>141</v>
      </c>
      <c r="AB10" s="1136"/>
      <c r="AC10" s="1136"/>
      <c r="AD10" s="1136"/>
      <c r="AE10" s="595"/>
      <c r="AF10" s="595"/>
      <c r="AG10" s="595"/>
      <c r="AH10" s="595"/>
      <c r="AI10" s="595"/>
      <c r="AJ10" s="596"/>
      <c r="AK10" s="597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595"/>
      <c r="BD10" s="595"/>
      <c r="BE10" s="595"/>
      <c r="BF10" s="595"/>
      <c r="BG10" s="595"/>
      <c r="BH10" s="595"/>
      <c r="BI10" s="595"/>
      <c r="BJ10" s="595"/>
      <c r="BK10" s="595"/>
      <c r="BL10" s="595"/>
      <c r="BM10" s="595"/>
      <c r="BN10" s="595"/>
      <c r="BO10" s="595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595"/>
      <c r="CA10" s="595"/>
      <c r="CB10" s="595"/>
      <c r="CC10" s="595"/>
      <c r="CD10" s="595"/>
      <c r="CE10" s="595"/>
      <c r="CF10" s="595"/>
      <c r="CG10" s="595"/>
      <c r="CH10" s="595"/>
      <c r="CI10" s="595"/>
      <c r="CJ10" s="595"/>
      <c r="CK10" s="595"/>
      <c r="CL10" s="595"/>
      <c r="CM10" s="595"/>
      <c r="CN10" s="595"/>
      <c r="CO10" s="595"/>
      <c r="CP10" s="595"/>
      <c r="CQ10" s="595"/>
      <c r="CR10" s="595"/>
      <c r="CS10" s="595"/>
      <c r="CT10" s="595"/>
      <c r="CU10" s="595"/>
      <c r="CV10" s="595"/>
      <c r="CW10" s="595"/>
      <c r="CX10" s="595"/>
      <c r="CY10" s="595"/>
      <c r="CZ10" s="595"/>
      <c r="DA10" s="595"/>
      <c r="DB10" s="595"/>
      <c r="DC10" s="595"/>
      <c r="DD10" s="595"/>
      <c r="DE10" s="595"/>
      <c r="DF10" s="595"/>
      <c r="DG10" s="595"/>
      <c r="DH10" s="595"/>
      <c r="DI10" s="595"/>
      <c r="DJ10" s="595"/>
      <c r="DK10" s="595"/>
      <c r="DL10" s="595"/>
      <c r="DM10" s="595"/>
      <c r="DN10" s="595"/>
      <c r="DO10" s="595"/>
      <c r="DP10" s="595"/>
      <c r="DQ10" s="595"/>
      <c r="DR10" s="595"/>
      <c r="DS10" s="595"/>
      <c r="DT10" s="595"/>
      <c r="DU10" s="595"/>
      <c r="DV10" s="595"/>
      <c r="DW10" s="595"/>
      <c r="DX10" s="595"/>
      <c r="DY10" s="595"/>
      <c r="DZ10" s="595"/>
      <c r="EA10" s="595"/>
      <c r="EB10" s="595"/>
      <c r="EC10" s="595"/>
      <c r="ED10" s="595"/>
      <c r="EE10" s="595"/>
      <c r="EF10" s="595"/>
      <c r="EG10" s="595"/>
      <c r="EH10" s="595"/>
      <c r="EI10" s="595"/>
      <c r="EJ10" s="595"/>
      <c r="EK10" s="595"/>
      <c r="EL10" s="595"/>
      <c r="EM10" s="595"/>
      <c r="EN10" s="595"/>
      <c r="EO10" s="595"/>
      <c r="EP10" s="595"/>
      <c r="EQ10" s="595"/>
      <c r="ER10" s="595"/>
      <c r="ES10" s="595"/>
      <c r="ET10" s="595"/>
      <c r="EU10" s="595"/>
      <c r="EV10" s="595"/>
      <c r="EW10" s="595"/>
      <c r="EX10" s="595"/>
      <c r="EY10" s="595"/>
      <c r="EZ10" s="595"/>
      <c r="FA10" s="595"/>
      <c r="FB10" s="595"/>
      <c r="FC10" s="595"/>
      <c r="FD10" s="595"/>
      <c r="FE10" s="595"/>
      <c r="FF10" s="595"/>
      <c r="FG10" s="595"/>
      <c r="FH10" s="595"/>
      <c r="FI10" s="595"/>
      <c r="FJ10" s="595"/>
      <c r="FK10" s="595"/>
      <c r="FL10" s="595"/>
      <c r="FM10" s="595"/>
      <c r="FN10" s="595"/>
      <c r="FO10" s="595"/>
      <c r="FP10" s="595"/>
      <c r="FQ10" s="595"/>
      <c r="FR10" s="595"/>
      <c r="FS10" s="595"/>
      <c r="FT10" s="595"/>
      <c r="FU10" s="595"/>
      <c r="FV10" s="595"/>
      <c r="FW10" s="595"/>
      <c r="FX10" s="595"/>
      <c r="FY10" s="595"/>
      <c r="FZ10" s="595"/>
      <c r="GA10" s="595"/>
      <c r="GB10" s="595"/>
      <c r="GC10" s="595"/>
      <c r="GD10" s="595"/>
      <c r="GE10" s="595"/>
      <c r="GF10" s="595"/>
      <c r="GG10" s="595"/>
      <c r="GH10" s="595"/>
      <c r="GI10" s="595"/>
      <c r="GJ10" s="595"/>
      <c r="GK10" s="595"/>
      <c r="GL10" s="595"/>
      <c r="GM10" s="595"/>
      <c r="GN10" s="595"/>
      <c r="GO10" s="595"/>
      <c r="GP10" s="595"/>
      <c r="GQ10" s="595"/>
      <c r="GR10" s="595"/>
      <c r="GS10" s="595"/>
      <c r="GT10" s="595"/>
      <c r="GU10" s="595"/>
      <c r="GV10" s="595"/>
      <c r="GW10" s="595"/>
      <c r="GX10" s="595"/>
      <c r="GY10" s="595"/>
      <c r="GZ10" s="595"/>
      <c r="HA10" s="595"/>
      <c r="HB10" s="595"/>
      <c r="HC10" s="595"/>
      <c r="HD10" s="595"/>
      <c r="HE10" s="595"/>
      <c r="HF10" s="595"/>
      <c r="HG10" s="595"/>
      <c r="HH10" s="595"/>
      <c r="HI10" s="595"/>
      <c r="HJ10" s="595"/>
      <c r="HK10" s="595"/>
      <c r="HL10" s="595"/>
      <c r="HM10" s="595"/>
      <c r="HN10" s="595"/>
      <c r="HO10" s="595"/>
      <c r="HP10" s="595"/>
      <c r="HQ10" s="595"/>
      <c r="HR10" s="595"/>
      <c r="HS10" s="595"/>
      <c r="HT10" s="595"/>
      <c r="HU10" s="595"/>
      <c r="HV10" s="595"/>
      <c r="HW10" s="595"/>
      <c r="HX10" s="595"/>
      <c r="HY10" s="595"/>
      <c r="HZ10" s="595"/>
      <c r="IA10" s="595"/>
      <c r="IB10" s="595"/>
      <c r="IC10" s="595"/>
      <c r="ID10" s="595"/>
      <c r="IE10" s="595"/>
      <c r="IF10" s="595"/>
      <c r="IG10" s="595"/>
      <c r="IH10" s="595"/>
      <c r="II10" s="595"/>
      <c r="IJ10" s="595"/>
      <c r="IK10" s="595"/>
      <c r="IL10" s="595"/>
      <c r="IM10" s="595"/>
      <c r="IN10" s="595"/>
      <c r="IO10" s="595"/>
      <c r="IP10" s="595"/>
      <c r="IQ10" s="595"/>
      <c r="IR10" s="595"/>
      <c r="IS10" s="595"/>
      <c r="IT10" s="595"/>
      <c r="IU10" s="595"/>
      <c r="IV10" s="595"/>
    </row>
    <row r="11" spans="1:256" ht="12.75" customHeight="1" x14ac:dyDescent="0.2">
      <c r="A11" s="1132"/>
      <c r="B11" s="1132"/>
      <c r="C11" s="1114" t="s">
        <v>174</v>
      </c>
      <c r="D11" s="1115"/>
      <c r="E11" s="1115"/>
      <c r="F11" s="1116"/>
      <c r="G11" s="1114" t="s">
        <v>175</v>
      </c>
      <c r="H11" s="1115"/>
      <c r="I11" s="1115"/>
      <c r="J11" s="1116"/>
      <c r="K11" s="1114" t="s">
        <v>18</v>
      </c>
      <c r="L11" s="1115"/>
      <c r="M11" s="1115"/>
      <c r="N11" s="1116"/>
      <c r="O11" s="1114" t="s">
        <v>174</v>
      </c>
      <c r="P11" s="1115"/>
      <c r="Q11" s="1115"/>
      <c r="R11" s="1116"/>
      <c r="S11" s="1114" t="s">
        <v>175</v>
      </c>
      <c r="T11" s="1115"/>
      <c r="U11" s="1115"/>
      <c r="V11" s="1116"/>
      <c r="W11" s="1114" t="s">
        <v>18</v>
      </c>
      <c r="X11" s="1115"/>
      <c r="Y11" s="1115"/>
      <c r="Z11" s="1116"/>
      <c r="AA11" s="1136"/>
      <c r="AB11" s="1136"/>
      <c r="AC11" s="1136"/>
      <c r="AD11" s="1136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  <c r="BC11" s="595"/>
      <c r="BD11" s="595"/>
      <c r="BE11" s="595"/>
      <c r="BF11" s="595"/>
      <c r="BG11" s="595"/>
      <c r="BH11" s="595"/>
      <c r="BI11" s="595"/>
      <c r="BJ11" s="595"/>
      <c r="BK11" s="595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595"/>
      <c r="CA11" s="595"/>
      <c r="CB11" s="595"/>
      <c r="CC11" s="595"/>
      <c r="CD11" s="595"/>
      <c r="CE11" s="595"/>
      <c r="CF11" s="595"/>
      <c r="CG11" s="595"/>
      <c r="CH11" s="595"/>
      <c r="CI11" s="595"/>
      <c r="CJ11" s="595"/>
      <c r="CK11" s="595"/>
      <c r="CL11" s="595"/>
      <c r="CM11" s="595"/>
      <c r="CN11" s="595"/>
      <c r="CO11" s="595"/>
      <c r="CP11" s="595"/>
      <c r="CQ11" s="595"/>
      <c r="CR11" s="595"/>
      <c r="CS11" s="595"/>
      <c r="CT11" s="595"/>
      <c r="CU11" s="595"/>
      <c r="CV11" s="595"/>
      <c r="CW11" s="595"/>
      <c r="CX11" s="595"/>
      <c r="CY11" s="595"/>
      <c r="CZ11" s="595"/>
      <c r="DA11" s="595"/>
      <c r="DB11" s="595"/>
      <c r="DC11" s="595"/>
      <c r="DD11" s="595"/>
      <c r="DE11" s="595"/>
      <c r="DF11" s="595"/>
      <c r="DG11" s="595"/>
      <c r="DH11" s="595"/>
      <c r="DI11" s="595"/>
      <c r="DJ11" s="595"/>
      <c r="DK11" s="595"/>
      <c r="DL11" s="595"/>
      <c r="DM11" s="595"/>
      <c r="DN11" s="595"/>
      <c r="DO11" s="595"/>
      <c r="DP11" s="595"/>
      <c r="DQ11" s="595"/>
      <c r="DR11" s="595"/>
      <c r="DS11" s="595"/>
      <c r="DT11" s="595"/>
      <c r="DU11" s="595"/>
      <c r="DV11" s="595"/>
      <c r="DW11" s="595"/>
      <c r="DX11" s="595"/>
      <c r="DY11" s="595"/>
      <c r="DZ11" s="595"/>
      <c r="EA11" s="595"/>
      <c r="EB11" s="595"/>
      <c r="EC11" s="595"/>
      <c r="ED11" s="595"/>
      <c r="EE11" s="595"/>
      <c r="EF11" s="595"/>
      <c r="EG11" s="595"/>
      <c r="EH11" s="595"/>
      <c r="EI11" s="595"/>
      <c r="EJ11" s="595"/>
      <c r="EK11" s="595"/>
      <c r="EL11" s="595"/>
      <c r="EM11" s="595"/>
      <c r="EN11" s="595"/>
      <c r="EO11" s="595"/>
      <c r="EP11" s="595"/>
      <c r="EQ11" s="595"/>
      <c r="ER11" s="595"/>
      <c r="ES11" s="595"/>
      <c r="ET11" s="595"/>
      <c r="EU11" s="595"/>
      <c r="EV11" s="595"/>
      <c r="EW11" s="595"/>
      <c r="EX11" s="595"/>
      <c r="EY11" s="595"/>
      <c r="EZ11" s="595"/>
      <c r="FA11" s="595"/>
      <c r="FB11" s="595"/>
      <c r="FC11" s="595"/>
      <c r="FD11" s="595"/>
      <c r="FE11" s="595"/>
      <c r="FF11" s="595"/>
      <c r="FG11" s="595"/>
      <c r="FH11" s="595"/>
      <c r="FI11" s="595"/>
      <c r="FJ11" s="595"/>
      <c r="FK11" s="595"/>
      <c r="FL11" s="595"/>
      <c r="FM11" s="595"/>
      <c r="FN11" s="595"/>
      <c r="FO11" s="595"/>
      <c r="FP11" s="595"/>
      <c r="FQ11" s="595"/>
      <c r="FR11" s="595"/>
      <c r="FS11" s="595"/>
      <c r="FT11" s="595"/>
      <c r="FU11" s="595"/>
      <c r="FV11" s="595"/>
      <c r="FW11" s="595"/>
      <c r="FX11" s="595"/>
      <c r="FY11" s="595"/>
      <c r="FZ11" s="595"/>
      <c r="GA11" s="595"/>
      <c r="GB11" s="595"/>
      <c r="GC11" s="595"/>
      <c r="GD11" s="595"/>
      <c r="GE11" s="595"/>
      <c r="GF11" s="595"/>
      <c r="GG11" s="595"/>
      <c r="GH11" s="595"/>
      <c r="GI11" s="595"/>
      <c r="GJ11" s="595"/>
      <c r="GK11" s="595"/>
      <c r="GL11" s="595"/>
      <c r="GM11" s="595"/>
      <c r="GN11" s="595"/>
      <c r="GO11" s="595"/>
      <c r="GP11" s="595"/>
      <c r="GQ11" s="595"/>
      <c r="GR11" s="595"/>
      <c r="GS11" s="595"/>
      <c r="GT11" s="595"/>
      <c r="GU11" s="595"/>
      <c r="GV11" s="595"/>
      <c r="GW11" s="595"/>
      <c r="GX11" s="595"/>
      <c r="GY11" s="595"/>
      <c r="GZ11" s="595"/>
      <c r="HA11" s="595"/>
      <c r="HB11" s="595"/>
      <c r="HC11" s="595"/>
      <c r="HD11" s="595"/>
      <c r="HE11" s="595"/>
      <c r="HF11" s="595"/>
      <c r="HG11" s="595"/>
      <c r="HH11" s="595"/>
      <c r="HI11" s="595"/>
      <c r="HJ11" s="595"/>
      <c r="HK11" s="595"/>
      <c r="HL11" s="595"/>
      <c r="HM11" s="595"/>
      <c r="HN11" s="595"/>
      <c r="HO11" s="595"/>
      <c r="HP11" s="595"/>
      <c r="HQ11" s="595"/>
      <c r="HR11" s="595"/>
      <c r="HS11" s="595"/>
      <c r="HT11" s="595"/>
      <c r="HU11" s="595"/>
      <c r="HV11" s="595"/>
      <c r="HW11" s="595"/>
      <c r="HX11" s="595"/>
      <c r="HY11" s="595"/>
      <c r="HZ11" s="595"/>
      <c r="IA11" s="595"/>
      <c r="IB11" s="595"/>
      <c r="IC11" s="595"/>
      <c r="ID11" s="595"/>
      <c r="IE11" s="595"/>
      <c r="IF11" s="595"/>
      <c r="IG11" s="595"/>
      <c r="IH11" s="595"/>
      <c r="II11" s="595"/>
      <c r="IJ11" s="595"/>
      <c r="IK11" s="595"/>
      <c r="IL11" s="595"/>
      <c r="IM11" s="595"/>
      <c r="IN11" s="595"/>
      <c r="IO11" s="595"/>
      <c r="IP11" s="595"/>
      <c r="IQ11" s="595"/>
      <c r="IR11" s="595"/>
      <c r="IS11" s="595"/>
      <c r="IT11" s="595"/>
      <c r="IU11" s="595"/>
      <c r="IV11" s="595"/>
    </row>
    <row r="12" spans="1:256" x14ac:dyDescent="0.2">
      <c r="A12" s="598"/>
      <c r="B12" s="598"/>
      <c r="C12" s="598" t="s">
        <v>247</v>
      </c>
      <c r="D12" s="598" t="s">
        <v>45</v>
      </c>
      <c r="E12" s="598" t="s">
        <v>46</v>
      </c>
      <c r="F12" s="692" t="s">
        <v>18</v>
      </c>
      <c r="G12" s="598" t="s">
        <v>247</v>
      </c>
      <c r="H12" s="598" t="s">
        <v>45</v>
      </c>
      <c r="I12" s="598" t="s">
        <v>46</v>
      </c>
      <c r="J12" s="599" t="s">
        <v>18</v>
      </c>
      <c r="K12" s="598" t="s">
        <v>247</v>
      </c>
      <c r="L12" s="598" t="s">
        <v>45</v>
      </c>
      <c r="M12" s="598" t="s">
        <v>46</v>
      </c>
      <c r="N12" s="599" t="s">
        <v>18</v>
      </c>
      <c r="O12" s="598" t="s">
        <v>247</v>
      </c>
      <c r="P12" s="598" t="s">
        <v>45</v>
      </c>
      <c r="Q12" s="598" t="s">
        <v>46</v>
      </c>
      <c r="R12" s="686" t="s">
        <v>18</v>
      </c>
      <c r="S12" s="598" t="s">
        <v>247</v>
      </c>
      <c r="T12" s="598" t="s">
        <v>45</v>
      </c>
      <c r="U12" s="598" t="s">
        <v>46</v>
      </c>
      <c r="V12" s="598" t="s">
        <v>18</v>
      </c>
      <c r="W12" s="598" t="s">
        <v>247</v>
      </c>
      <c r="X12" s="598" t="s">
        <v>45</v>
      </c>
      <c r="Y12" s="598" t="s">
        <v>46</v>
      </c>
      <c r="Z12" s="598" t="s">
        <v>18</v>
      </c>
      <c r="AA12" s="598" t="s">
        <v>247</v>
      </c>
      <c r="AB12" s="598" t="s">
        <v>45</v>
      </c>
      <c r="AC12" s="598" t="s">
        <v>46</v>
      </c>
      <c r="AD12" s="598" t="s">
        <v>18</v>
      </c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5"/>
      <c r="BC12" s="595"/>
      <c r="BD12" s="595"/>
      <c r="BE12" s="595"/>
      <c r="BF12" s="595"/>
      <c r="BG12" s="595"/>
      <c r="BH12" s="595"/>
      <c r="BI12" s="595"/>
      <c r="BJ12" s="595"/>
      <c r="BK12" s="595"/>
      <c r="BL12" s="595"/>
      <c r="BM12" s="595"/>
      <c r="BN12" s="595"/>
      <c r="BO12" s="595"/>
      <c r="BP12" s="595"/>
      <c r="BQ12" s="595"/>
      <c r="BR12" s="595"/>
      <c r="BS12" s="595"/>
      <c r="BT12" s="595"/>
      <c r="BU12" s="595"/>
      <c r="BV12" s="595"/>
      <c r="BW12" s="595"/>
      <c r="BX12" s="595"/>
      <c r="BY12" s="595"/>
      <c r="BZ12" s="595"/>
      <c r="CA12" s="595"/>
      <c r="CB12" s="595"/>
      <c r="CC12" s="595"/>
      <c r="CD12" s="595"/>
      <c r="CE12" s="595"/>
      <c r="CF12" s="595"/>
      <c r="CG12" s="595"/>
      <c r="CH12" s="595"/>
      <c r="CI12" s="595"/>
      <c r="CJ12" s="595"/>
      <c r="CK12" s="595"/>
      <c r="CL12" s="595"/>
      <c r="CM12" s="595"/>
      <c r="CN12" s="595"/>
      <c r="CO12" s="595"/>
      <c r="CP12" s="595"/>
      <c r="CQ12" s="595"/>
      <c r="CR12" s="595"/>
      <c r="CS12" s="595"/>
      <c r="CT12" s="595"/>
      <c r="CU12" s="595"/>
      <c r="CV12" s="595"/>
      <c r="CW12" s="595"/>
      <c r="CX12" s="595"/>
      <c r="CY12" s="595"/>
      <c r="CZ12" s="595"/>
      <c r="DA12" s="595"/>
      <c r="DB12" s="595"/>
      <c r="DC12" s="595"/>
      <c r="DD12" s="595"/>
      <c r="DE12" s="595"/>
      <c r="DF12" s="595"/>
      <c r="DG12" s="595"/>
      <c r="DH12" s="595"/>
      <c r="DI12" s="595"/>
      <c r="DJ12" s="595"/>
      <c r="DK12" s="595"/>
      <c r="DL12" s="595"/>
      <c r="DM12" s="595"/>
      <c r="DN12" s="595"/>
      <c r="DO12" s="595"/>
      <c r="DP12" s="595"/>
      <c r="DQ12" s="595"/>
      <c r="DR12" s="595"/>
      <c r="DS12" s="595"/>
      <c r="DT12" s="595"/>
      <c r="DU12" s="595"/>
      <c r="DV12" s="595"/>
      <c r="DW12" s="595"/>
      <c r="DX12" s="595"/>
      <c r="DY12" s="595"/>
      <c r="DZ12" s="595"/>
      <c r="EA12" s="595"/>
      <c r="EB12" s="595"/>
      <c r="EC12" s="595"/>
      <c r="ED12" s="595"/>
      <c r="EE12" s="595"/>
      <c r="EF12" s="595"/>
      <c r="EG12" s="595"/>
      <c r="EH12" s="595"/>
      <c r="EI12" s="595"/>
      <c r="EJ12" s="595"/>
      <c r="EK12" s="595"/>
      <c r="EL12" s="595"/>
      <c r="EM12" s="595"/>
      <c r="EN12" s="595"/>
      <c r="EO12" s="595"/>
      <c r="EP12" s="595"/>
      <c r="EQ12" s="595"/>
      <c r="ER12" s="595"/>
      <c r="ES12" s="595"/>
      <c r="ET12" s="595"/>
      <c r="EU12" s="595"/>
      <c r="EV12" s="595"/>
      <c r="EW12" s="595"/>
      <c r="EX12" s="595"/>
      <c r="EY12" s="595"/>
      <c r="EZ12" s="595"/>
      <c r="FA12" s="595"/>
      <c r="FB12" s="595"/>
      <c r="FC12" s="595"/>
      <c r="FD12" s="595"/>
      <c r="FE12" s="595"/>
      <c r="FF12" s="595"/>
      <c r="FG12" s="595"/>
      <c r="FH12" s="595"/>
      <c r="FI12" s="595"/>
      <c r="FJ12" s="595"/>
      <c r="FK12" s="595"/>
      <c r="FL12" s="595"/>
      <c r="FM12" s="595"/>
      <c r="FN12" s="595"/>
      <c r="FO12" s="595"/>
      <c r="FP12" s="595"/>
      <c r="FQ12" s="595"/>
      <c r="FR12" s="595"/>
      <c r="FS12" s="595"/>
      <c r="FT12" s="595"/>
      <c r="FU12" s="595"/>
      <c r="FV12" s="595"/>
      <c r="FW12" s="595"/>
      <c r="FX12" s="595"/>
      <c r="FY12" s="595"/>
      <c r="FZ12" s="595"/>
      <c r="GA12" s="595"/>
      <c r="GB12" s="595"/>
      <c r="GC12" s="595"/>
      <c r="GD12" s="595"/>
      <c r="GE12" s="595"/>
      <c r="GF12" s="595"/>
      <c r="GG12" s="595"/>
      <c r="GH12" s="595"/>
      <c r="GI12" s="595"/>
      <c r="GJ12" s="595"/>
      <c r="GK12" s="595"/>
      <c r="GL12" s="595"/>
      <c r="GM12" s="595"/>
      <c r="GN12" s="595"/>
      <c r="GO12" s="595"/>
      <c r="GP12" s="595"/>
      <c r="GQ12" s="595"/>
      <c r="GR12" s="595"/>
      <c r="GS12" s="595"/>
      <c r="GT12" s="595"/>
      <c r="GU12" s="595"/>
      <c r="GV12" s="595"/>
      <c r="GW12" s="595"/>
      <c r="GX12" s="595"/>
      <c r="GY12" s="595"/>
      <c r="GZ12" s="595"/>
      <c r="HA12" s="595"/>
      <c r="HB12" s="595"/>
      <c r="HC12" s="595"/>
      <c r="HD12" s="595"/>
      <c r="HE12" s="595"/>
      <c r="HF12" s="595"/>
      <c r="HG12" s="595"/>
      <c r="HH12" s="595"/>
      <c r="HI12" s="595"/>
      <c r="HJ12" s="595"/>
      <c r="HK12" s="595"/>
      <c r="HL12" s="595"/>
      <c r="HM12" s="595"/>
      <c r="HN12" s="595"/>
      <c r="HO12" s="595"/>
      <c r="HP12" s="595"/>
      <c r="HQ12" s="595"/>
      <c r="HR12" s="595"/>
      <c r="HS12" s="595"/>
      <c r="HT12" s="595"/>
      <c r="HU12" s="595"/>
      <c r="HV12" s="595"/>
      <c r="HW12" s="595"/>
      <c r="HX12" s="595"/>
      <c r="HY12" s="595"/>
      <c r="HZ12" s="595"/>
      <c r="IA12" s="595"/>
      <c r="IB12" s="595"/>
      <c r="IC12" s="595"/>
      <c r="ID12" s="595"/>
      <c r="IE12" s="595"/>
      <c r="IF12" s="595"/>
      <c r="IG12" s="595"/>
      <c r="IH12" s="595"/>
      <c r="II12" s="595"/>
      <c r="IJ12" s="595"/>
      <c r="IK12" s="595"/>
      <c r="IL12" s="595"/>
      <c r="IM12" s="595"/>
      <c r="IN12" s="595"/>
      <c r="IO12" s="595"/>
      <c r="IP12" s="595"/>
      <c r="IQ12" s="595"/>
      <c r="IR12" s="595"/>
      <c r="IS12" s="595"/>
      <c r="IT12" s="595"/>
      <c r="IU12" s="595"/>
      <c r="IV12" s="595"/>
    </row>
    <row r="13" spans="1:256" x14ac:dyDescent="0.2">
      <c r="A13" s="598">
        <v>1</v>
      </c>
      <c r="B13" s="598">
        <v>2</v>
      </c>
      <c r="C13" s="598">
        <v>3</v>
      </c>
      <c r="D13" s="598">
        <v>4</v>
      </c>
      <c r="E13" s="598">
        <v>5</v>
      </c>
      <c r="F13" s="686">
        <v>6</v>
      </c>
      <c r="G13" s="598">
        <v>7</v>
      </c>
      <c r="H13" s="598">
        <v>8</v>
      </c>
      <c r="I13" s="598">
        <v>9</v>
      </c>
      <c r="J13" s="598">
        <v>10</v>
      </c>
      <c r="K13" s="598">
        <v>11</v>
      </c>
      <c r="L13" s="598">
        <v>12</v>
      </c>
      <c r="M13" s="598">
        <v>13</v>
      </c>
      <c r="N13" s="598">
        <v>14</v>
      </c>
      <c r="O13" s="598">
        <v>15</v>
      </c>
      <c r="P13" s="598">
        <v>16</v>
      </c>
      <c r="Q13" s="598">
        <v>17</v>
      </c>
      <c r="R13" s="686">
        <v>18</v>
      </c>
      <c r="S13" s="598">
        <v>19</v>
      </c>
      <c r="T13" s="598">
        <v>20</v>
      </c>
      <c r="U13" s="598">
        <v>21</v>
      </c>
      <c r="V13" s="598">
        <v>22</v>
      </c>
      <c r="W13" s="598">
        <v>23</v>
      </c>
      <c r="X13" s="598">
        <v>24</v>
      </c>
      <c r="Y13" s="598">
        <v>25</v>
      </c>
      <c r="Z13" s="598">
        <v>26</v>
      </c>
      <c r="AA13" s="598">
        <v>27</v>
      </c>
      <c r="AB13" s="598">
        <v>28</v>
      </c>
      <c r="AC13" s="598">
        <v>29</v>
      </c>
      <c r="AD13" s="598">
        <v>30</v>
      </c>
      <c r="AE13" s="600"/>
      <c r="AF13" s="600"/>
      <c r="AG13" s="600"/>
      <c r="AH13" s="600"/>
      <c r="AI13" s="600"/>
      <c r="AJ13" s="600"/>
      <c r="AK13" s="600"/>
      <c r="AL13" s="600"/>
      <c r="AM13" s="600"/>
      <c r="AN13" s="600"/>
      <c r="AO13" s="600"/>
      <c r="AP13" s="600"/>
      <c r="AQ13" s="600"/>
      <c r="AR13" s="600"/>
      <c r="AS13" s="600"/>
      <c r="AT13" s="600"/>
      <c r="AU13" s="600"/>
      <c r="AV13" s="600"/>
      <c r="AW13" s="600"/>
      <c r="AX13" s="600"/>
      <c r="AY13" s="600"/>
      <c r="AZ13" s="600"/>
      <c r="BA13" s="600"/>
      <c r="BB13" s="600"/>
      <c r="BC13" s="600"/>
      <c r="BD13" s="600"/>
      <c r="BE13" s="600"/>
      <c r="BF13" s="600"/>
      <c r="BG13" s="600"/>
      <c r="BH13" s="600"/>
      <c r="BI13" s="600"/>
      <c r="BJ13" s="600"/>
      <c r="BK13" s="600"/>
      <c r="BL13" s="600"/>
      <c r="BM13" s="600"/>
      <c r="BN13" s="600"/>
      <c r="BO13" s="600"/>
      <c r="BP13" s="600"/>
      <c r="BQ13" s="600"/>
      <c r="BR13" s="600"/>
      <c r="BS13" s="600"/>
      <c r="BT13" s="600"/>
      <c r="BU13" s="600"/>
      <c r="BV13" s="600"/>
      <c r="BW13" s="600"/>
      <c r="BX13" s="600"/>
      <c r="BY13" s="600"/>
      <c r="BZ13" s="600"/>
      <c r="CA13" s="600"/>
      <c r="CB13" s="600"/>
      <c r="CC13" s="600"/>
      <c r="CD13" s="600"/>
      <c r="CE13" s="600"/>
      <c r="CF13" s="600"/>
      <c r="CG13" s="600"/>
      <c r="CH13" s="600"/>
      <c r="CI13" s="600"/>
      <c r="CJ13" s="600"/>
      <c r="CK13" s="600"/>
      <c r="CL13" s="600"/>
      <c r="CM13" s="600"/>
      <c r="CN13" s="600"/>
      <c r="CO13" s="600"/>
      <c r="CP13" s="600"/>
      <c r="CQ13" s="600"/>
      <c r="CR13" s="600"/>
      <c r="CS13" s="600"/>
      <c r="CT13" s="600"/>
      <c r="CU13" s="600"/>
      <c r="CV13" s="600"/>
      <c r="CW13" s="600"/>
      <c r="CX13" s="600"/>
      <c r="CY13" s="600"/>
      <c r="CZ13" s="600"/>
      <c r="DA13" s="600"/>
      <c r="DB13" s="600"/>
      <c r="DC13" s="600"/>
      <c r="DD13" s="600"/>
      <c r="DE13" s="600"/>
      <c r="DF13" s="600"/>
      <c r="DG13" s="600"/>
      <c r="DH13" s="600"/>
      <c r="DI13" s="600"/>
      <c r="DJ13" s="600"/>
      <c r="DK13" s="600"/>
      <c r="DL13" s="600"/>
      <c r="DM13" s="600"/>
      <c r="DN13" s="600"/>
      <c r="DO13" s="600"/>
      <c r="DP13" s="600"/>
      <c r="DQ13" s="600"/>
      <c r="DR13" s="600"/>
      <c r="DS13" s="600"/>
      <c r="DT13" s="600"/>
      <c r="DU13" s="600"/>
      <c r="DV13" s="600"/>
      <c r="DW13" s="600"/>
      <c r="DX13" s="600"/>
      <c r="DY13" s="600"/>
      <c r="DZ13" s="600"/>
      <c r="EA13" s="600"/>
      <c r="EB13" s="600"/>
      <c r="EC13" s="600"/>
      <c r="ED13" s="600"/>
      <c r="EE13" s="600"/>
      <c r="EF13" s="600"/>
      <c r="EG13" s="600"/>
      <c r="EH13" s="600"/>
      <c r="EI13" s="600"/>
      <c r="EJ13" s="600"/>
      <c r="EK13" s="600"/>
      <c r="EL13" s="600"/>
      <c r="EM13" s="600"/>
      <c r="EN13" s="600"/>
      <c r="EO13" s="600"/>
      <c r="EP13" s="600"/>
      <c r="EQ13" s="600"/>
      <c r="ER13" s="600"/>
      <c r="ES13" s="600"/>
      <c r="ET13" s="600"/>
      <c r="EU13" s="600"/>
      <c r="EV13" s="600"/>
      <c r="EW13" s="600"/>
      <c r="EX13" s="600"/>
      <c r="EY13" s="600"/>
      <c r="EZ13" s="600"/>
      <c r="FA13" s="600"/>
      <c r="FB13" s="600"/>
      <c r="FC13" s="600"/>
      <c r="FD13" s="600"/>
      <c r="FE13" s="600"/>
      <c r="FF13" s="600"/>
      <c r="FG13" s="600"/>
      <c r="FH13" s="600"/>
      <c r="FI13" s="600"/>
      <c r="FJ13" s="600"/>
      <c r="FK13" s="600"/>
      <c r="FL13" s="600"/>
      <c r="FM13" s="600"/>
      <c r="FN13" s="600"/>
      <c r="FO13" s="600"/>
      <c r="FP13" s="600"/>
      <c r="FQ13" s="600"/>
      <c r="FR13" s="600"/>
      <c r="FS13" s="600"/>
      <c r="FT13" s="600"/>
      <c r="FU13" s="600"/>
      <c r="FV13" s="600"/>
      <c r="FW13" s="600"/>
      <c r="FX13" s="600"/>
      <c r="FY13" s="600"/>
      <c r="FZ13" s="600"/>
      <c r="GA13" s="600"/>
      <c r="GB13" s="600"/>
      <c r="GC13" s="600"/>
      <c r="GD13" s="600"/>
      <c r="GE13" s="600"/>
      <c r="GF13" s="600"/>
      <c r="GG13" s="600"/>
      <c r="GH13" s="600"/>
      <c r="GI13" s="600"/>
      <c r="GJ13" s="600"/>
      <c r="GK13" s="600"/>
      <c r="GL13" s="600"/>
      <c r="GM13" s="600"/>
      <c r="GN13" s="600"/>
      <c r="GO13" s="600"/>
      <c r="GP13" s="600"/>
      <c r="GQ13" s="600"/>
      <c r="GR13" s="600"/>
      <c r="GS13" s="600"/>
      <c r="GT13" s="600"/>
      <c r="GU13" s="600"/>
      <c r="GV13" s="600"/>
      <c r="GW13" s="600"/>
      <c r="GX13" s="600"/>
      <c r="GY13" s="600"/>
      <c r="GZ13" s="600"/>
      <c r="HA13" s="600"/>
      <c r="HB13" s="600"/>
      <c r="HC13" s="600"/>
      <c r="HD13" s="600"/>
      <c r="HE13" s="600"/>
      <c r="HF13" s="600"/>
      <c r="HG13" s="600"/>
      <c r="HH13" s="600"/>
      <c r="HI13" s="600"/>
      <c r="HJ13" s="600"/>
      <c r="HK13" s="600"/>
      <c r="HL13" s="600"/>
      <c r="HM13" s="600"/>
      <c r="HN13" s="600"/>
      <c r="HO13" s="600"/>
      <c r="HP13" s="600"/>
      <c r="HQ13" s="600"/>
      <c r="HR13" s="600"/>
      <c r="HS13" s="600"/>
      <c r="HT13" s="600"/>
      <c r="HU13" s="600"/>
      <c r="HV13" s="600"/>
      <c r="HW13" s="600"/>
      <c r="HX13" s="600"/>
      <c r="HY13" s="600"/>
      <c r="HZ13" s="600"/>
      <c r="IA13" s="600"/>
      <c r="IB13" s="600"/>
      <c r="IC13" s="600"/>
      <c r="ID13" s="600"/>
      <c r="IE13" s="600"/>
      <c r="IF13" s="600"/>
      <c r="IG13" s="600"/>
      <c r="IH13" s="600"/>
      <c r="II13" s="600"/>
      <c r="IJ13" s="600"/>
      <c r="IK13" s="600"/>
      <c r="IL13" s="600"/>
      <c r="IM13" s="600"/>
      <c r="IN13" s="600"/>
      <c r="IO13" s="600"/>
      <c r="IP13" s="600"/>
      <c r="IQ13" s="600"/>
      <c r="IR13" s="600"/>
      <c r="IS13" s="600"/>
      <c r="IT13" s="600"/>
      <c r="IU13" s="600"/>
      <c r="IV13" s="600"/>
    </row>
    <row r="14" spans="1:256" ht="12.75" customHeight="1" x14ac:dyDescent="0.2">
      <c r="A14" s="1125" t="s">
        <v>239</v>
      </c>
      <c r="B14" s="1126"/>
      <c r="C14" s="598"/>
      <c r="D14" s="598"/>
      <c r="E14" s="598"/>
      <c r="F14" s="686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686"/>
      <c r="S14" s="598"/>
      <c r="T14" s="598"/>
      <c r="U14" s="598"/>
      <c r="V14" s="598"/>
      <c r="W14" s="598"/>
      <c r="X14" s="598"/>
      <c r="Y14" s="598"/>
      <c r="Z14" s="598"/>
      <c r="AA14" s="601"/>
      <c r="AB14" s="602"/>
      <c r="AC14" s="602"/>
      <c r="AD14" s="598"/>
      <c r="AE14" s="600"/>
      <c r="AF14" s="600"/>
      <c r="AG14" s="600"/>
      <c r="AH14" s="600"/>
      <c r="AI14" s="600"/>
      <c r="AJ14" s="600"/>
      <c r="AK14" s="600"/>
      <c r="AL14" s="600"/>
      <c r="AM14" s="600"/>
      <c r="AN14" s="600"/>
      <c r="AO14" s="600"/>
      <c r="AP14" s="600"/>
      <c r="AQ14" s="600"/>
      <c r="AR14" s="600"/>
      <c r="AS14" s="600"/>
      <c r="AT14" s="600"/>
      <c r="AU14" s="600"/>
      <c r="AV14" s="600"/>
      <c r="AW14" s="600"/>
      <c r="AX14" s="600"/>
      <c r="AY14" s="600"/>
      <c r="AZ14" s="600"/>
      <c r="BA14" s="600"/>
      <c r="BB14" s="600"/>
      <c r="BC14" s="600"/>
      <c r="BD14" s="600"/>
      <c r="BE14" s="600"/>
      <c r="BF14" s="600"/>
      <c r="BG14" s="600"/>
      <c r="BH14" s="600"/>
      <c r="BI14" s="600"/>
      <c r="BJ14" s="600"/>
      <c r="BK14" s="600"/>
      <c r="BL14" s="600"/>
      <c r="BM14" s="600"/>
      <c r="BN14" s="600"/>
      <c r="BO14" s="600"/>
      <c r="BP14" s="600"/>
      <c r="BQ14" s="600"/>
      <c r="BR14" s="600"/>
      <c r="BS14" s="600"/>
      <c r="BT14" s="600"/>
      <c r="BU14" s="600"/>
      <c r="BV14" s="600"/>
      <c r="BW14" s="600"/>
      <c r="BX14" s="600"/>
      <c r="BY14" s="600"/>
      <c r="BZ14" s="600"/>
      <c r="CA14" s="600"/>
      <c r="CB14" s="600"/>
      <c r="CC14" s="600"/>
      <c r="CD14" s="600"/>
      <c r="CE14" s="600"/>
      <c r="CF14" s="600"/>
      <c r="CG14" s="600"/>
      <c r="CH14" s="600"/>
      <c r="CI14" s="600"/>
      <c r="CJ14" s="600"/>
      <c r="CK14" s="600"/>
      <c r="CL14" s="600"/>
      <c r="CM14" s="600"/>
      <c r="CN14" s="600"/>
      <c r="CO14" s="600"/>
      <c r="CP14" s="600"/>
      <c r="CQ14" s="600"/>
      <c r="CR14" s="600"/>
      <c r="CS14" s="600"/>
      <c r="CT14" s="600"/>
      <c r="CU14" s="600"/>
      <c r="CV14" s="600"/>
      <c r="CW14" s="600"/>
      <c r="CX14" s="600"/>
      <c r="CY14" s="600"/>
      <c r="CZ14" s="600"/>
      <c r="DA14" s="600"/>
      <c r="DB14" s="600"/>
      <c r="DC14" s="600"/>
      <c r="DD14" s="600"/>
      <c r="DE14" s="600"/>
      <c r="DF14" s="600"/>
      <c r="DG14" s="600"/>
      <c r="DH14" s="600"/>
      <c r="DI14" s="600"/>
      <c r="DJ14" s="600"/>
      <c r="DK14" s="600"/>
      <c r="DL14" s="600"/>
      <c r="DM14" s="600"/>
      <c r="DN14" s="600"/>
      <c r="DO14" s="600"/>
      <c r="DP14" s="600"/>
      <c r="DQ14" s="600"/>
      <c r="DR14" s="600"/>
      <c r="DS14" s="600"/>
      <c r="DT14" s="600"/>
      <c r="DU14" s="600"/>
      <c r="DV14" s="600"/>
      <c r="DW14" s="600"/>
      <c r="DX14" s="600"/>
      <c r="DY14" s="600"/>
      <c r="DZ14" s="600"/>
      <c r="EA14" s="600"/>
      <c r="EB14" s="600"/>
      <c r="EC14" s="600"/>
      <c r="ED14" s="600"/>
      <c r="EE14" s="600"/>
      <c r="EF14" s="600"/>
      <c r="EG14" s="600"/>
      <c r="EH14" s="600"/>
      <c r="EI14" s="600"/>
      <c r="EJ14" s="600"/>
      <c r="EK14" s="600"/>
      <c r="EL14" s="600"/>
      <c r="EM14" s="600"/>
      <c r="EN14" s="600"/>
      <c r="EO14" s="600"/>
      <c r="EP14" s="600"/>
      <c r="EQ14" s="600"/>
      <c r="ER14" s="600"/>
      <c r="ES14" s="600"/>
      <c r="ET14" s="600"/>
      <c r="EU14" s="600"/>
      <c r="EV14" s="600"/>
      <c r="EW14" s="600"/>
      <c r="EX14" s="600"/>
      <c r="EY14" s="600"/>
      <c r="EZ14" s="600"/>
      <c r="FA14" s="600"/>
      <c r="FB14" s="600"/>
      <c r="FC14" s="600"/>
      <c r="FD14" s="600"/>
      <c r="FE14" s="600"/>
      <c r="FF14" s="600"/>
      <c r="FG14" s="600"/>
      <c r="FH14" s="600"/>
      <c r="FI14" s="600"/>
      <c r="FJ14" s="600"/>
      <c r="FK14" s="600"/>
      <c r="FL14" s="600"/>
      <c r="FM14" s="600"/>
      <c r="FN14" s="600"/>
      <c r="FO14" s="600"/>
      <c r="FP14" s="600"/>
      <c r="FQ14" s="600"/>
      <c r="FR14" s="600"/>
      <c r="FS14" s="600"/>
      <c r="FT14" s="600"/>
      <c r="FU14" s="600"/>
      <c r="FV14" s="600"/>
      <c r="FW14" s="600"/>
      <c r="FX14" s="600"/>
      <c r="FY14" s="600"/>
      <c r="FZ14" s="600"/>
      <c r="GA14" s="600"/>
      <c r="GB14" s="600"/>
      <c r="GC14" s="600"/>
      <c r="GD14" s="600"/>
      <c r="GE14" s="600"/>
      <c r="GF14" s="600"/>
      <c r="GG14" s="600"/>
      <c r="GH14" s="600"/>
      <c r="GI14" s="600"/>
      <c r="GJ14" s="600"/>
      <c r="GK14" s="600"/>
      <c r="GL14" s="600"/>
      <c r="GM14" s="600"/>
      <c r="GN14" s="600"/>
      <c r="GO14" s="600"/>
      <c r="GP14" s="600"/>
      <c r="GQ14" s="600"/>
      <c r="GR14" s="600"/>
      <c r="GS14" s="600"/>
      <c r="GT14" s="600"/>
      <c r="GU14" s="600"/>
      <c r="GV14" s="600"/>
      <c r="GW14" s="600"/>
      <c r="GX14" s="600"/>
      <c r="GY14" s="600"/>
      <c r="GZ14" s="600"/>
      <c r="HA14" s="600"/>
      <c r="HB14" s="600"/>
      <c r="HC14" s="600"/>
      <c r="HD14" s="600"/>
      <c r="HE14" s="600"/>
      <c r="HF14" s="600"/>
      <c r="HG14" s="600"/>
      <c r="HH14" s="600"/>
      <c r="HI14" s="600"/>
      <c r="HJ14" s="600"/>
      <c r="HK14" s="600"/>
      <c r="HL14" s="600"/>
      <c r="HM14" s="600"/>
      <c r="HN14" s="600"/>
      <c r="HO14" s="600"/>
      <c r="HP14" s="600"/>
      <c r="HQ14" s="600"/>
      <c r="HR14" s="600"/>
      <c r="HS14" s="600"/>
      <c r="HT14" s="600"/>
      <c r="HU14" s="600"/>
      <c r="HV14" s="600"/>
      <c r="HW14" s="600"/>
      <c r="HX14" s="600"/>
      <c r="HY14" s="600"/>
      <c r="HZ14" s="600"/>
      <c r="IA14" s="600"/>
      <c r="IB14" s="600"/>
      <c r="IC14" s="600"/>
      <c r="ID14" s="600"/>
      <c r="IE14" s="600"/>
      <c r="IF14" s="600"/>
      <c r="IG14" s="600"/>
      <c r="IH14" s="600"/>
      <c r="II14" s="600"/>
      <c r="IJ14" s="600"/>
      <c r="IK14" s="600"/>
      <c r="IL14" s="600"/>
      <c r="IM14" s="600"/>
      <c r="IN14" s="600"/>
      <c r="IO14" s="600"/>
      <c r="IP14" s="600"/>
      <c r="IQ14" s="600"/>
      <c r="IR14" s="600"/>
      <c r="IS14" s="600"/>
      <c r="IT14" s="600"/>
      <c r="IU14" s="600"/>
      <c r="IV14" s="600"/>
    </row>
    <row r="15" spans="1:256" s="629" customFormat="1" ht="30" customHeight="1" x14ac:dyDescent="0.2">
      <c r="A15" s="632">
        <v>1</v>
      </c>
      <c r="B15" s="625" t="s">
        <v>126</v>
      </c>
      <c r="C15" s="626">
        <f>C47*F15/F47</f>
        <v>11.105093587869408</v>
      </c>
      <c r="D15" s="626">
        <f>F15*D47/F47</f>
        <v>0.66243471780319318</v>
      </c>
      <c r="E15" s="626">
        <f>F15*E47/F47</f>
        <v>13.7124716943274</v>
      </c>
      <c r="F15" s="690">
        <v>25.48</v>
      </c>
      <c r="G15" s="627">
        <f>C47*J15/F47</f>
        <v>0</v>
      </c>
      <c r="H15" s="627">
        <f>J15*D47/F47</f>
        <v>0</v>
      </c>
      <c r="I15" s="627">
        <f>J15*E47/F47</f>
        <v>0</v>
      </c>
      <c r="J15" s="627">
        <v>0</v>
      </c>
      <c r="K15" s="627">
        <f>C15+G15</f>
        <v>11.105093587869408</v>
      </c>
      <c r="L15" s="627">
        <f t="shared" ref="L15:N15" si="0">D15+H15</f>
        <v>0.66243471780319318</v>
      </c>
      <c r="M15" s="627">
        <f t="shared" si="0"/>
        <v>13.7124716943274</v>
      </c>
      <c r="N15" s="627">
        <f t="shared" si="0"/>
        <v>25.48</v>
      </c>
      <c r="O15" s="630">
        <f>R15*H47/K47</f>
        <v>6.9880070546737212</v>
      </c>
      <c r="P15" s="630">
        <f>R15*I47/K47</f>
        <v>0.79956820531533179</v>
      </c>
      <c r="Q15" s="630">
        <f>R15*J47/K47</f>
        <v>10.222424740010949</v>
      </c>
      <c r="R15" s="687">
        <v>18.010000000000002</v>
      </c>
      <c r="S15" s="627">
        <f>V15*H47/K47</f>
        <v>0</v>
      </c>
      <c r="T15" s="627">
        <f>V15*I47/K47</f>
        <v>0</v>
      </c>
      <c r="U15" s="627">
        <f>V15*J47/K47</f>
        <v>0</v>
      </c>
      <c r="V15" s="627">
        <v>0</v>
      </c>
      <c r="W15" s="628">
        <f>O15+S15</f>
        <v>6.9880070546737212</v>
      </c>
      <c r="X15" s="628">
        <f t="shared" ref="X15:Z15" si="1">P15+T15</f>
        <v>0.79956820531533179</v>
      </c>
      <c r="Y15" s="628">
        <f t="shared" si="1"/>
        <v>10.222424740010949</v>
      </c>
      <c r="Z15" s="628">
        <f t="shared" si="1"/>
        <v>18.010000000000002</v>
      </c>
      <c r="AA15" s="627">
        <f>K15+W15</f>
        <v>18.093100642543128</v>
      </c>
      <c r="AB15" s="627">
        <f t="shared" ref="AB15:AD15" si="2">L15+X15</f>
        <v>1.462002923118525</v>
      </c>
      <c r="AC15" s="627">
        <f t="shared" si="2"/>
        <v>23.934896434338349</v>
      </c>
      <c r="AD15" s="627">
        <f t="shared" si="2"/>
        <v>43.49</v>
      </c>
    </row>
    <row r="16" spans="1:256" s="629" customFormat="1" ht="30" customHeight="1" x14ac:dyDescent="0.2">
      <c r="A16" s="632">
        <v>2</v>
      </c>
      <c r="B16" s="625" t="s">
        <v>474</v>
      </c>
      <c r="C16" s="626">
        <f>C47*F16/F47</f>
        <v>182.12266316966205</v>
      </c>
      <c r="D16" s="626">
        <f>F16*D47/F47</f>
        <v>10.863877375526702</v>
      </c>
      <c r="E16" s="626">
        <f>F16*E47/F47</f>
        <v>224.88345945481126</v>
      </c>
      <c r="F16" s="690">
        <v>417.87</v>
      </c>
      <c r="G16" s="627">
        <f>C47*J16/F47</f>
        <v>117.46643735488863</v>
      </c>
      <c r="H16" s="627">
        <f>J16*D47/F47</f>
        <v>7.0070410181442941</v>
      </c>
      <c r="I16" s="627">
        <f>J16*E47/F47</f>
        <v>145.04652162696706</v>
      </c>
      <c r="J16" s="627">
        <v>269.52</v>
      </c>
      <c r="K16" s="627">
        <f t="shared" ref="K16:K19" si="3">C16+G16</f>
        <v>299.58910052455064</v>
      </c>
      <c r="L16" s="627">
        <f t="shared" ref="L16:L19" si="4">D16+H16</f>
        <v>17.870918393670998</v>
      </c>
      <c r="M16" s="627">
        <f t="shared" ref="M16:M19" si="5">E16+I16</f>
        <v>369.92998108177835</v>
      </c>
      <c r="N16" s="627">
        <f t="shared" ref="N16:N19" si="6">F16+J16</f>
        <v>687.39</v>
      </c>
      <c r="O16" s="630">
        <f>H47*R16/K47</f>
        <v>114.55132275132276</v>
      </c>
      <c r="P16" s="630">
        <f>R16*I47/K47</f>
        <v>13.106969531107463</v>
      </c>
      <c r="Q16" s="630">
        <f>R16*J47/K47</f>
        <v>167.57170771756981</v>
      </c>
      <c r="R16" s="687">
        <v>295.23</v>
      </c>
      <c r="S16" s="627">
        <f>V16*H47/K47</f>
        <v>53.1647266313933</v>
      </c>
      <c r="T16" s="627">
        <f>V16*I47/K47</f>
        <v>6.0831113543757223</v>
      </c>
      <c r="U16" s="627">
        <f>V16*J47/K47</f>
        <v>77.772162014230986</v>
      </c>
      <c r="V16" s="627">
        <v>137.02000000000001</v>
      </c>
      <c r="W16" s="628">
        <f t="shared" ref="W16:W19" si="7">O16+S16</f>
        <v>167.71604938271605</v>
      </c>
      <c r="X16" s="628">
        <f t="shared" ref="X16:X19" si="8">P16+T16</f>
        <v>19.190080885483184</v>
      </c>
      <c r="Y16" s="628">
        <f t="shared" ref="Y16:Y19" si="9">Q16+U16</f>
        <v>245.34386973180079</v>
      </c>
      <c r="Z16" s="628">
        <f t="shared" ref="Z16:Z19" si="10">R16+V16</f>
        <v>432.25</v>
      </c>
      <c r="AA16" s="627">
        <f t="shared" ref="AA16:AA19" si="11">K16+W16</f>
        <v>467.3051499072667</v>
      </c>
      <c r="AB16" s="627">
        <f t="shared" ref="AB16:AB19" si="12">L16+X16</f>
        <v>37.060999279154181</v>
      </c>
      <c r="AC16" s="627">
        <f t="shared" ref="AC16:AC19" si="13">M16+Y16</f>
        <v>615.2738508135792</v>
      </c>
      <c r="AD16" s="627">
        <f t="shared" ref="AD16:AD19" si="14">N16+Z16</f>
        <v>1119.6399999999999</v>
      </c>
    </row>
    <row r="17" spans="1:30" s="629" customFormat="1" ht="30" customHeight="1" x14ac:dyDescent="0.2">
      <c r="A17" s="632">
        <v>3</v>
      </c>
      <c r="B17" s="625" t="s">
        <v>130</v>
      </c>
      <c r="C17" s="626">
        <f>C47*F17/F47</f>
        <v>34.954022988505749</v>
      </c>
      <c r="D17" s="626">
        <f>F17*D47/F47</f>
        <v>2.0850574712643679</v>
      </c>
      <c r="E17" s="626">
        <f>F17*E47/F47</f>
        <v>43.160919540229884</v>
      </c>
      <c r="F17" s="690">
        <v>80.2</v>
      </c>
      <c r="G17" s="627">
        <f>J17*C47/F47</f>
        <v>102.52598962364205</v>
      </c>
      <c r="H17" s="627">
        <f>J17*D47/F47</f>
        <v>6.1158219394043636</v>
      </c>
      <c r="I17" s="627">
        <f>J17*E47/F47</f>
        <v>126.59818843695359</v>
      </c>
      <c r="J17" s="627">
        <v>235.24</v>
      </c>
      <c r="K17" s="627">
        <f t="shared" si="3"/>
        <v>137.48001261214779</v>
      </c>
      <c r="L17" s="627">
        <f t="shared" si="4"/>
        <v>8.2008794106687315</v>
      </c>
      <c r="M17" s="627">
        <f t="shared" si="5"/>
        <v>169.75910797718348</v>
      </c>
      <c r="N17" s="627">
        <f t="shared" si="6"/>
        <v>315.44</v>
      </c>
      <c r="O17" s="627">
        <f>R17*H47/K47</f>
        <v>16.21869488536155</v>
      </c>
      <c r="P17" s="627">
        <f>R17*I47/K47</f>
        <v>1.8557440856291429</v>
      </c>
      <c r="Q17" s="627">
        <f>R17*J47/K47</f>
        <v>23.725561029009302</v>
      </c>
      <c r="R17" s="688">
        <v>41.8</v>
      </c>
      <c r="S17" s="627">
        <f>V17*H47/K47</f>
        <v>47.569664902998234</v>
      </c>
      <c r="T17" s="627">
        <f>V17*I47/K47</f>
        <v>5.44292404062519</v>
      </c>
      <c r="U17" s="627">
        <f>V17*J47/K47</f>
        <v>69.587411056376581</v>
      </c>
      <c r="V17" s="627">
        <v>122.6</v>
      </c>
      <c r="W17" s="628">
        <f t="shared" si="7"/>
        <v>63.788359788359784</v>
      </c>
      <c r="X17" s="628">
        <f t="shared" si="8"/>
        <v>7.2986681262543325</v>
      </c>
      <c r="Y17" s="628">
        <f t="shared" si="9"/>
        <v>93.31297208538588</v>
      </c>
      <c r="Z17" s="628">
        <f t="shared" si="10"/>
        <v>164.39999999999998</v>
      </c>
      <c r="AA17" s="627">
        <f t="shared" si="11"/>
        <v>201.26837240050759</v>
      </c>
      <c r="AB17" s="627">
        <f t="shared" si="12"/>
        <v>15.499547536923064</v>
      </c>
      <c r="AC17" s="627">
        <f t="shared" si="13"/>
        <v>263.07208006256934</v>
      </c>
      <c r="AD17" s="627">
        <f t="shared" si="14"/>
        <v>479.84</v>
      </c>
    </row>
    <row r="18" spans="1:30" s="629" customFormat="1" ht="30" customHeight="1" x14ac:dyDescent="0.2">
      <c r="A18" s="632">
        <v>4</v>
      </c>
      <c r="B18" s="625" t="s">
        <v>128</v>
      </c>
      <c r="C18" s="626">
        <f>C47*F18/F47</f>
        <v>5.1297861667669906</v>
      </c>
      <c r="D18" s="626">
        <f>F18*D47/F47</f>
        <v>0.3059990827528879</v>
      </c>
      <c r="E18" s="626">
        <f>F18*E47/F47</f>
        <v>6.3342147504801218</v>
      </c>
      <c r="F18" s="690">
        <v>11.77</v>
      </c>
      <c r="G18" s="627">
        <v>0</v>
      </c>
      <c r="H18" s="627">
        <v>0</v>
      </c>
      <c r="I18" s="627">
        <v>0</v>
      </c>
      <c r="J18" s="627">
        <v>0</v>
      </c>
      <c r="K18" s="627">
        <f t="shared" si="3"/>
        <v>5.1297861667669906</v>
      </c>
      <c r="L18" s="627">
        <f t="shared" si="4"/>
        <v>0.3059990827528879</v>
      </c>
      <c r="M18" s="627">
        <f t="shared" si="5"/>
        <v>6.3342147504801218</v>
      </c>
      <c r="N18" s="627">
        <f t="shared" si="6"/>
        <v>11.77</v>
      </c>
      <c r="O18" s="630">
        <f>R18*H47/K47</f>
        <v>3.2282186948853613</v>
      </c>
      <c r="P18" s="630">
        <f>R18*I47/K47</f>
        <v>0.36937298546493952</v>
      </c>
      <c r="Q18" s="630">
        <f>R18*J47/K47</f>
        <v>4.7224083196496984</v>
      </c>
      <c r="R18" s="687">
        <v>8.32</v>
      </c>
      <c r="S18" s="627">
        <f>V18*H47/K47</f>
        <v>0</v>
      </c>
      <c r="T18" s="627">
        <f>V18*I47/K47</f>
        <v>0</v>
      </c>
      <c r="U18" s="627">
        <f>V18*J47/K47</f>
        <v>0</v>
      </c>
      <c r="V18" s="627">
        <v>0</v>
      </c>
      <c r="W18" s="628">
        <f t="shared" si="7"/>
        <v>3.2282186948853613</v>
      </c>
      <c r="X18" s="628">
        <f t="shared" si="8"/>
        <v>0.36937298546493952</v>
      </c>
      <c r="Y18" s="628">
        <f t="shared" si="9"/>
        <v>4.7224083196496984</v>
      </c>
      <c r="Z18" s="628">
        <f t="shared" si="10"/>
        <v>8.32</v>
      </c>
      <c r="AA18" s="627">
        <f t="shared" si="11"/>
        <v>8.3580048616523523</v>
      </c>
      <c r="AB18" s="627">
        <f t="shared" si="12"/>
        <v>0.67537206821782747</v>
      </c>
      <c r="AC18" s="627">
        <f t="shared" si="13"/>
        <v>11.05662307012982</v>
      </c>
      <c r="AD18" s="627">
        <f t="shared" si="14"/>
        <v>20.09</v>
      </c>
    </row>
    <row r="19" spans="1:30" s="629" customFormat="1" ht="30" customHeight="1" x14ac:dyDescent="0.2">
      <c r="A19" s="632">
        <v>5</v>
      </c>
      <c r="B19" s="625" t="s">
        <v>129</v>
      </c>
      <c r="C19" s="626">
        <f>F19*C47/F47</f>
        <v>26.150141886662652</v>
      </c>
      <c r="D19" s="626">
        <f>F19*D47/F47</f>
        <v>1.5598933700232178</v>
      </c>
      <c r="E19" s="626">
        <f>F19*E47/F47</f>
        <v>32.28996474331413</v>
      </c>
      <c r="F19" s="690">
        <v>60</v>
      </c>
      <c r="G19" s="627">
        <v>0</v>
      </c>
      <c r="H19" s="627">
        <v>0</v>
      </c>
      <c r="I19" s="627">
        <v>0</v>
      </c>
      <c r="J19" s="627">
        <v>0</v>
      </c>
      <c r="K19" s="627">
        <f t="shared" si="3"/>
        <v>26.150141886662652</v>
      </c>
      <c r="L19" s="627">
        <f t="shared" si="4"/>
        <v>1.5598933700232178</v>
      </c>
      <c r="M19" s="627">
        <f t="shared" si="5"/>
        <v>32.28996474331413</v>
      </c>
      <c r="N19" s="627">
        <f t="shared" si="6"/>
        <v>60</v>
      </c>
      <c r="O19" s="627">
        <f>R19*H47/K47</f>
        <v>0</v>
      </c>
      <c r="P19" s="627">
        <f>R19*I47/K47</f>
        <v>0</v>
      </c>
      <c r="Q19" s="627">
        <f>R19*J47/K47</f>
        <v>0</v>
      </c>
      <c r="R19" s="688">
        <v>0</v>
      </c>
      <c r="S19" s="627">
        <f>V19*H47/K47</f>
        <v>0</v>
      </c>
      <c r="T19" s="627">
        <f>V19*I47/K47</f>
        <v>0</v>
      </c>
      <c r="U19" s="627">
        <f>V19*J47/K47</f>
        <v>0</v>
      </c>
      <c r="V19" s="627">
        <v>0</v>
      </c>
      <c r="W19" s="628">
        <f t="shared" si="7"/>
        <v>0</v>
      </c>
      <c r="X19" s="628">
        <f t="shared" si="8"/>
        <v>0</v>
      </c>
      <c r="Y19" s="628">
        <f t="shared" si="9"/>
        <v>0</v>
      </c>
      <c r="Z19" s="628">
        <f t="shared" si="10"/>
        <v>0</v>
      </c>
      <c r="AA19" s="627">
        <f t="shared" si="11"/>
        <v>26.150141886662652</v>
      </c>
      <c r="AB19" s="627">
        <f t="shared" si="12"/>
        <v>1.5598933700232178</v>
      </c>
      <c r="AC19" s="627">
        <f t="shared" si="13"/>
        <v>32.28996474331413</v>
      </c>
      <c r="AD19" s="627">
        <f t="shared" si="14"/>
        <v>60</v>
      </c>
    </row>
    <row r="20" spans="1:30" s="629" customFormat="1" ht="30" customHeight="1" x14ac:dyDescent="0.2">
      <c r="A20" s="1123" t="s">
        <v>240</v>
      </c>
      <c r="B20" s="1124"/>
      <c r="C20" s="626"/>
      <c r="D20" s="626"/>
      <c r="E20" s="626"/>
      <c r="F20" s="690"/>
      <c r="G20" s="627"/>
      <c r="H20" s="627"/>
      <c r="I20" s="627"/>
      <c r="J20" s="627"/>
      <c r="K20" s="630"/>
      <c r="L20" s="630"/>
      <c r="M20" s="630"/>
      <c r="N20" s="630"/>
      <c r="O20" s="630"/>
      <c r="P20" s="630"/>
      <c r="Q20" s="630"/>
      <c r="R20" s="687"/>
      <c r="S20" s="627"/>
      <c r="T20" s="627"/>
      <c r="U20" s="627"/>
      <c r="V20" s="627"/>
      <c r="W20" s="631"/>
      <c r="X20" s="631"/>
      <c r="Y20" s="631"/>
      <c r="Z20" s="631"/>
      <c r="AA20" s="631"/>
      <c r="AB20" s="631"/>
      <c r="AC20" s="631"/>
      <c r="AD20" s="631"/>
    </row>
    <row r="21" spans="1:30" s="629" customFormat="1" ht="30" customHeight="1" x14ac:dyDescent="0.2">
      <c r="A21" s="632">
        <v>6</v>
      </c>
      <c r="B21" s="625" t="s">
        <v>131</v>
      </c>
      <c r="C21" s="626">
        <v>0</v>
      </c>
      <c r="D21" s="626">
        <v>0</v>
      </c>
      <c r="E21" s="626">
        <v>0</v>
      </c>
      <c r="F21" s="690">
        <v>0</v>
      </c>
      <c r="G21" s="626">
        <v>0</v>
      </c>
      <c r="H21" s="626">
        <v>0</v>
      </c>
      <c r="I21" s="626">
        <v>0</v>
      </c>
      <c r="J21" s="626">
        <v>0</v>
      </c>
      <c r="K21" s="627">
        <f>C21+G21</f>
        <v>0</v>
      </c>
      <c r="L21" s="627">
        <f t="shared" ref="L21:L23" si="15">D21+H21</f>
        <v>0</v>
      </c>
      <c r="M21" s="627">
        <f t="shared" ref="M21:M23" si="16">E21+I21</f>
        <v>0</v>
      </c>
      <c r="N21" s="627">
        <f t="shared" ref="N21:N23" si="17">F21+J21</f>
        <v>0</v>
      </c>
      <c r="O21" s="627">
        <f>G21+K21</f>
        <v>0</v>
      </c>
      <c r="P21" s="627">
        <f t="shared" ref="P21:P23" si="18">H21+L21</f>
        <v>0</v>
      </c>
      <c r="Q21" s="627">
        <f t="shared" ref="Q21:Q23" si="19">I21+M21</f>
        <v>0</v>
      </c>
      <c r="R21" s="688">
        <v>0</v>
      </c>
      <c r="S21" s="627">
        <f>K21+O21</f>
        <v>0</v>
      </c>
      <c r="T21" s="627">
        <f t="shared" ref="T21:T23" si="20">L21+P21</f>
        <v>0</v>
      </c>
      <c r="U21" s="627">
        <f t="shared" ref="U21:U23" si="21">M21+Q21</f>
        <v>0</v>
      </c>
      <c r="V21" s="627">
        <v>0</v>
      </c>
      <c r="W21" s="628">
        <f t="shared" ref="W21:W23" si="22">O21+S21</f>
        <v>0</v>
      </c>
      <c r="X21" s="628">
        <f t="shared" ref="X21:X23" si="23">P21+T21</f>
        <v>0</v>
      </c>
      <c r="Y21" s="628">
        <f t="shared" ref="Y21:Y23" si="24">Q21+U21</f>
        <v>0</v>
      </c>
      <c r="Z21" s="628">
        <f t="shared" ref="Z21:Z23" si="25">R21+V21</f>
        <v>0</v>
      </c>
      <c r="AA21" s="627">
        <f t="shared" ref="AA21:AA23" si="26">K21+W21</f>
        <v>0</v>
      </c>
      <c r="AB21" s="627">
        <f t="shared" ref="AB21:AB23" si="27">L21+X21</f>
        <v>0</v>
      </c>
      <c r="AC21" s="627">
        <f t="shared" ref="AC21:AC23" si="28">M21+Y21</f>
        <v>0</v>
      </c>
      <c r="AD21" s="627">
        <f t="shared" ref="AD21:AD23" si="29">N21+Z21</f>
        <v>0</v>
      </c>
    </row>
    <row r="22" spans="1:30" s="629" customFormat="1" ht="30" customHeight="1" x14ac:dyDescent="0.2">
      <c r="A22" s="632">
        <v>7</v>
      </c>
      <c r="B22" s="625" t="s">
        <v>132</v>
      </c>
      <c r="C22" s="626">
        <v>0</v>
      </c>
      <c r="D22" s="626">
        <v>0</v>
      </c>
      <c r="E22" s="626">
        <v>0</v>
      </c>
      <c r="F22" s="690">
        <v>0</v>
      </c>
      <c r="G22" s="626">
        <v>0</v>
      </c>
      <c r="H22" s="626">
        <v>0</v>
      </c>
      <c r="I22" s="626">
        <v>0</v>
      </c>
      <c r="J22" s="626">
        <v>0</v>
      </c>
      <c r="K22" s="627">
        <f t="shared" ref="K22:K23" si="30">C22+G22</f>
        <v>0</v>
      </c>
      <c r="L22" s="627">
        <f t="shared" si="15"/>
        <v>0</v>
      </c>
      <c r="M22" s="627">
        <f t="shared" si="16"/>
        <v>0</v>
      </c>
      <c r="N22" s="627">
        <f t="shared" si="17"/>
        <v>0</v>
      </c>
      <c r="O22" s="627">
        <f t="shared" ref="O22:O23" si="31">G22+K22</f>
        <v>0</v>
      </c>
      <c r="P22" s="627">
        <f t="shared" si="18"/>
        <v>0</v>
      </c>
      <c r="Q22" s="627">
        <f t="shared" si="19"/>
        <v>0</v>
      </c>
      <c r="R22" s="688">
        <v>0</v>
      </c>
      <c r="S22" s="627">
        <f t="shared" ref="S22:S23" si="32">K22+O22</f>
        <v>0</v>
      </c>
      <c r="T22" s="627">
        <f t="shared" si="20"/>
        <v>0</v>
      </c>
      <c r="U22" s="627">
        <f t="shared" si="21"/>
        <v>0</v>
      </c>
      <c r="V22" s="627">
        <v>0</v>
      </c>
      <c r="W22" s="628">
        <f t="shared" si="22"/>
        <v>0</v>
      </c>
      <c r="X22" s="628">
        <f t="shared" si="23"/>
        <v>0</v>
      </c>
      <c r="Y22" s="628">
        <f t="shared" si="24"/>
        <v>0</v>
      </c>
      <c r="Z22" s="628">
        <f t="shared" si="25"/>
        <v>0</v>
      </c>
      <c r="AA22" s="627">
        <f t="shared" si="26"/>
        <v>0</v>
      </c>
      <c r="AB22" s="627">
        <f t="shared" si="27"/>
        <v>0</v>
      </c>
      <c r="AC22" s="627">
        <f t="shared" si="28"/>
        <v>0</v>
      </c>
      <c r="AD22" s="627">
        <f t="shared" si="29"/>
        <v>0</v>
      </c>
    </row>
    <row r="23" spans="1:30" s="629" customFormat="1" ht="30" customHeight="1" x14ac:dyDescent="0.2">
      <c r="A23" s="632">
        <v>8</v>
      </c>
      <c r="B23" s="625" t="s">
        <v>704</v>
      </c>
      <c r="C23" s="626">
        <v>0</v>
      </c>
      <c r="D23" s="626">
        <v>0</v>
      </c>
      <c r="E23" s="626">
        <v>0</v>
      </c>
      <c r="F23" s="690">
        <v>0</v>
      </c>
      <c r="G23" s="626">
        <v>0</v>
      </c>
      <c r="H23" s="626">
        <v>0</v>
      </c>
      <c r="I23" s="626">
        <v>0</v>
      </c>
      <c r="J23" s="626">
        <v>0</v>
      </c>
      <c r="K23" s="627">
        <f t="shared" si="30"/>
        <v>0</v>
      </c>
      <c r="L23" s="627">
        <f t="shared" si="15"/>
        <v>0</v>
      </c>
      <c r="M23" s="627">
        <f t="shared" si="16"/>
        <v>0</v>
      </c>
      <c r="N23" s="627">
        <f t="shared" si="17"/>
        <v>0</v>
      </c>
      <c r="O23" s="627">
        <f t="shared" si="31"/>
        <v>0</v>
      </c>
      <c r="P23" s="627">
        <f t="shared" si="18"/>
        <v>0</v>
      </c>
      <c r="Q23" s="627">
        <f t="shared" si="19"/>
        <v>0</v>
      </c>
      <c r="R23" s="688">
        <v>0</v>
      </c>
      <c r="S23" s="627">
        <f t="shared" si="32"/>
        <v>0</v>
      </c>
      <c r="T23" s="627">
        <f t="shared" si="20"/>
        <v>0</v>
      </c>
      <c r="U23" s="627">
        <f t="shared" si="21"/>
        <v>0</v>
      </c>
      <c r="V23" s="627">
        <v>0</v>
      </c>
      <c r="W23" s="628">
        <f t="shared" si="22"/>
        <v>0</v>
      </c>
      <c r="X23" s="628">
        <f t="shared" si="23"/>
        <v>0</v>
      </c>
      <c r="Y23" s="628">
        <f t="shared" si="24"/>
        <v>0</v>
      </c>
      <c r="Z23" s="628">
        <f t="shared" si="25"/>
        <v>0</v>
      </c>
      <c r="AA23" s="627">
        <f t="shared" si="26"/>
        <v>0</v>
      </c>
      <c r="AB23" s="627">
        <f t="shared" si="27"/>
        <v>0</v>
      </c>
      <c r="AC23" s="627">
        <f t="shared" si="28"/>
        <v>0</v>
      </c>
      <c r="AD23" s="627">
        <f t="shared" si="29"/>
        <v>0</v>
      </c>
    </row>
    <row r="24" spans="1:30" ht="30" customHeight="1" x14ac:dyDescent="0.2">
      <c r="A24" s="603"/>
      <c r="B24" s="604"/>
      <c r="C24" s="605"/>
      <c r="D24" s="605"/>
      <c r="E24" s="605"/>
      <c r="F24" s="693"/>
      <c r="G24" s="606"/>
      <c r="H24" s="606"/>
      <c r="I24" s="606"/>
      <c r="J24" s="606"/>
      <c r="K24" s="607"/>
      <c r="L24" s="607"/>
      <c r="M24" s="607"/>
      <c r="N24" s="607"/>
      <c r="O24" s="607"/>
      <c r="P24" s="607"/>
      <c r="Q24" s="607"/>
      <c r="R24" s="689"/>
      <c r="S24" s="606"/>
      <c r="T24" s="606"/>
      <c r="U24" s="606"/>
      <c r="V24" s="606"/>
      <c r="W24" s="607"/>
      <c r="X24" s="607"/>
      <c r="Y24" s="607"/>
      <c r="Z24" s="607"/>
      <c r="AA24" s="607"/>
      <c r="AB24" s="607"/>
      <c r="AC24" s="607"/>
      <c r="AD24" s="607"/>
    </row>
    <row r="25" spans="1:30" s="600" customFormat="1" ht="15" customHeight="1" x14ac:dyDescent="0.2">
      <c r="A25" s="1121" t="s">
        <v>18</v>
      </c>
      <c r="B25" s="1122"/>
      <c r="C25" s="669">
        <f t="shared" ref="C25:AD25" si="33">C15+C16+C17+C18+C19+C21+C22+C23</f>
        <v>259.46170779946686</v>
      </c>
      <c r="D25" s="669">
        <f t="shared" si="33"/>
        <v>15.477262017370368</v>
      </c>
      <c r="E25" s="669">
        <f t="shared" si="33"/>
        <v>320.38103018316281</v>
      </c>
      <c r="F25" s="691">
        <f t="shared" si="33"/>
        <v>595.32000000000005</v>
      </c>
      <c r="G25" s="669">
        <f t="shared" si="33"/>
        <v>219.99242697853066</v>
      </c>
      <c r="H25" s="669">
        <f t="shared" si="33"/>
        <v>13.122862957548659</v>
      </c>
      <c r="I25" s="669">
        <f t="shared" si="33"/>
        <v>271.64471006392068</v>
      </c>
      <c r="J25" s="669">
        <f t="shared" si="33"/>
        <v>504.76</v>
      </c>
      <c r="K25" s="669">
        <f t="shared" si="33"/>
        <v>479.45413477799747</v>
      </c>
      <c r="L25" s="669">
        <f t="shared" si="33"/>
        <v>28.60012497491903</v>
      </c>
      <c r="M25" s="669">
        <f t="shared" si="33"/>
        <v>592.02574024708349</v>
      </c>
      <c r="N25" s="669">
        <f t="shared" si="33"/>
        <v>1100.08</v>
      </c>
      <c r="O25" s="669">
        <f t="shared" si="33"/>
        <v>140.98624338624339</v>
      </c>
      <c r="P25" s="669">
        <f t="shared" si="33"/>
        <v>16.131654807516878</v>
      </c>
      <c r="Q25" s="669">
        <f t="shared" si="33"/>
        <v>206.24210180623976</v>
      </c>
      <c r="R25" s="691">
        <f t="shared" si="33"/>
        <v>363.36</v>
      </c>
      <c r="S25" s="669">
        <f t="shared" si="33"/>
        <v>100.73439153439153</v>
      </c>
      <c r="T25" s="669">
        <f t="shared" si="33"/>
        <v>11.526035395000912</v>
      </c>
      <c r="U25" s="669">
        <f t="shared" si="33"/>
        <v>147.35957307060755</v>
      </c>
      <c r="V25" s="669">
        <f t="shared" si="33"/>
        <v>259.62</v>
      </c>
      <c r="W25" s="669">
        <f t="shared" si="33"/>
        <v>241.72063492063489</v>
      </c>
      <c r="X25" s="669">
        <f t="shared" si="33"/>
        <v>27.657690202517788</v>
      </c>
      <c r="Y25" s="669">
        <f t="shared" si="33"/>
        <v>353.60167487684731</v>
      </c>
      <c r="Z25" s="669">
        <f t="shared" si="33"/>
        <v>622.98</v>
      </c>
      <c r="AA25" s="669">
        <f t="shared" si="33"/>
        <v>721.17476969863242</v>
      </c>
      <c r="AB25" s="669">
        <f t="shared" si="33"/>
        <v>56.257815177436811</v>
      </c>
      <c r="AC25" s="669">
        <f t="shared" si="33"/>
        <v>945.62741512393097</v>
      </c>
      <c r="AD25" s="669">
        <f t="shared" si="33"/>
        <v>1723.0599999999997</v>
      </c>
    </row>
    <row r="26" spans="1:30" ht="29.25" customHeight="1" x14ac:dyDescent="0.2">
      <c r="A26" s="1107" t="s">
        <v>1072</v>
      </c>
      <c r="B26" s="1108"/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07"/>
      <c r="O26" s="607"/>
      <c r="P26" s="607"/>
      <c r="Q26" s="607"/>
      <c r="R26" s="689"/>
      <c r="S26" s="607"/>
      <c r="T26" s="607"/>
      <c r="U26" s="607"/>
      <c r="V26" s="607"/>
      <c r="W26" s="607"/>
      <c r="X26" s="607"/>
      <c r="Y26" s="607"/>
      <c r="Z26" s="607"/>
      <c r="AA26" s="607"/>
      <c r="AB26" s="607"/>
      <c r="AC26" s="607"/>
      <c r="AD26" s="607"/>
    </row>
    <row r="27" spans="1:30" ht="20.100000000000001" customHeight="1" x14ac:dyDescent="0.2">
      <c r="A27" s="630">
        <v>9</v>
      </c>
      <c r="B27" s="625" t="s">
        <v>126</v>
      </c>
      <c r="C27" s="626">
        <f>F27*C47/F47</f>
        <v>2.3186459139507556</v>
      </c>
      <c r="D27" s="626">
        <f>F27*D47/F47</f>
        <v>0.13831054547539201</v>
      </c>
      <c r="E27" s="626">
        <f>F27*E47/F47</f>
        <v>2.8630435405738526</v>
      </c>
      <c r="F27" s="627">
        <v>5.32</v>
      </c>
      <c r="G27" s="627">
        <v>0</v>
      </c>
      <c r="H27" s="627">
        <v>0</v>
      </c>
      <c r="I27" s="627">
        <v>0</v>
      </c>
      <c r="J27" s="627">
        <v>0</v>
      </c>
      <c r="K27" s="627">
        <f>C27+G27</f>
        <v>2.3186459139507556</v>
      </c>
      <c r="L27" s="627">
        <f t="shared" ref="L27:N27" si="34">D27+H27</f>
        <v>0.13831054547539201</v>
      </c>
      <c r="M27" s="627">
        <f t="shared" si="34"/>
        <v>2.8630435405738526</v>
      </c>
      <c r="N27" s="627">
        <f t="shared" si="34"/>
        <v>5.32</v>
      </c>
      <c r="O27" s="627">
        <f>R27*H47/K47</f>
        <v>1.5520282186948853</v>
      </c>
      <c r="P27" s="627">
        <f>I47*R27/K47</f>
        <v>0.17758316608891322</v>
      </c>
      <c r="Q27" s="627">
        <f>R27*J47/K47</f>
        <v>2.2703886152162016</v>
      </c>
      <c r="R27" s="688">
        <v>4</v>
      </c>
      <c r="S27" s="627">
        <v>0</v>
      </c>
      <c r="T27" s="627">
        <v>0</v>
      </c>
      <c r="U27" s="627">
        <v>0</v>
      </c>
      <c r="V27" s="627">
        <v>0</v>
      </c>
      <c r="W27" s="627">
        <f>O27+S27</f>
        <v>1.5520282186948853</v>
      </c>
      <c r="X27" s="627">
        <f t="shared" ref="X27:Z27" si="35">P27+T27</f>
        <v>0.17758316608891322</v>
      </c>
      <c r="Y27" s="627">
        <f t="shared" si="35"/>
        <v>2.2703886152162016</v>
      </c>
      <c r="Z27" s="627">
        <f t="shared" si="35"/>
        <v>4</v>
      </c>
      <c r="AA27" s="627">
        <f>K27+W27</f>
        <v>3.8706741326456409</v>
      </c>
      <c r="AB27" s="627">
        <f t="shared" ref="AB27" si="36">L27+X27</f>
        <v>0.31589371156430524</v>
      </c>
      <c r="AC27" s="627">
        <f t="shared" ref="AC27" si="37">M27+Y27</f>
        <v>5.1334321557900537</v>
      </c>
      <c r="AD27" s="627">
        <f t="shared" ref="AD27" si="38">N27+Z27</f>
        <v>9.32</v>
      </c>
    </row>
    <row r="28" spans="1:30" ht="20.100000000000001" customHeight="1" x14ac:dyDescent="0.2">
      <c r="A28" s="630">
        <v>10</v>
      </c>
      <c r="B28" s="625" t="s">
        <v>474</v>
      </c>
      <c r="C28" s="627">
        <f>F28*C47/F47</f>
        <v>38.013589589245278</v>
      </c>
      <c r="D28" s="627">
        <f>F28*D47/F47</f>
        <v>2.267564995557084</v>
      </c>
      <c r="E28" s="627">
        <f>F28*E47/F47</f>
        <v>46.93884541519764</v>
      </c>
      <c r="F28" s="627">
        <v>87.22</v>
      </c>
      <c r="G28" s="627">
        <f>J28*C47/F47</f>
        <v>34.326419583225842</v>
      </c>
      <c r="H28" s="627">
        <f>J28*D47/F47</f>
        <v>2.0476200303838108</v>
      </c>
      <c r="I28" s="627">
        <f>J28*E47/F47</f>
        <v>42.385960386390344</v>
      </c>
      <c r="J28" s="627">
        <v>78.760000000000005</v>
      </c>
      <c r="K28" s="627">
        <f t="shared" ref="K28:K29" si="39">C28+G28</f>
        <v>72.340009172471127</v>
      </c>
      <c r="L28" s="627">
        <f t="shared" ref="L28:L29" si="40">D28+H28</f>
        <v>4.3151850259408953</v>
      </c>
      <c r="M28" s="627">
        <f t="shared" ref="M28:M29" si="41">E28+I28</f>
        <v>89.324805801587985</v>
      </c>
      <c r="N28" s="627">
        <f t="shared" ref="N28:N29" si="42">F28+J28</f>
        <v>165.98000000000002</v>
      </c>
      <c r="O28" s="627">
        <f>R28*H47/K47</f>
        <v>25.499823633156964</v>
      </c>
      <c r="P28" s="627">
        <f>R28*I47/K47</f>
        <v>2.9176914188408438</v>
      </c>
      <c r="Q28" s="627">
        <f>R28*J47/K47</f>
        <v>37.302484948002189</v>
      </c>
      <c r="R28" s="688">
        <v>65.72</v>
      </c>
      <c r="S28" s="627">
        <f>V28*H47/K47</f>
        <v>16.401058201058202</v>
      </c>
      <c r="T28" s="627">
        <f>V28*I47/K47</f>
        <v>1.8766101076445905</v>
      </c>
      <c r="U28" s="627">
        <f>V28*J47/K47</f>
        <v>23.99233169129721</v>
      </c>
      <c r="V28" s="627">
        <v>42.27</v>
      </c>
      <c r="W28" s="627">
        <f t="shared" ref="W28:W29" si="43">O28+S28</f>
        <v>41.90088183421517</v>
      </c>
      <c r="X28" s="627">
        <f t="shared" ref="X28:X29" si="44">P28+T28</f>
        <v>4.7943015264854338</v>
      </c>
      <c r="Y28" s="627">
        <f t="shared" ref="Y28:Y29" si="45">Q28+U28</f>
        <v>61.294816639299398</v>
      </c>
      <c r="Z28" s="627">
        <f t="shared" ref="Z28:Z29" si="46">R28+V28</f>
        <v>107.99000000000001</v>
      </c>
      <c r="AA28" s="627">
        <f t="shared" ref="AA28:AA29" si="47">K28+W28</f>
        <v>114.2408910066863</v>
      </c>
      <c r="AB28" s="627">
        <f t="shared" ref="AB28:AB29" si="48">L28+X28</f>
        <v>9.1094865524263291</v>
      </c>
      <c r="AC28" s="627">
        <f t="shared" ref="AC28:AC29" si="49">M28+Y28</f>
        <v>150.61962244088738</v>
      </c>
      <c r="AD28" s="627">
        <f t="shared" ref="AD28:AD29" si="50">N28+Z28</f>
        <v>273.97000000000003</v>
      </c>
    </row>
    <row r="29" spans="1:30" ht="20.100000000000001" customHeight="1" x14ac:dyDescent="0.2">
      <c r="A29" s="630">
        <v>11</v>
      </c>
      <c r="B29" s="625" t="s">
        <v>128</v>
      </c>
      <c r="C29" s="627">
        <f>F29*C47/F47</f>
        <v>1.0721558173531689</v>
      </c>
      <c r="D29" s="627">
        <f>F29*D47/F47</f>
        <v>6.395562817095192E-2</v>
      </c>
      <c r="E29" s="627">
        <f>F29*E47/F47</f>
        <v>1.3238885544758792</v>
      </c>
      <c r="F29" s="627">
        <v>2.46</v>
      </c>
      <c r="G29" s="627">
        <v>0</v>
      </c>
      <c r="H29" s="627">
        <v>0</v>
      </c>
      <c r="I29" s="627">
        <v>0</v>
      </c>
      <c r="J29" s="627">
        <v>0</v>
      </c>
      <c r="K29" s="627">
        <f t="shared" si="39"/>
        <v>1.0721558173531689</v>
      </c>
      <c r="L29" s="627">
        <f t="shared" si="40"/>
        <v>6.395562817095192E-2</v>
      </c>
      <c r="M29" s="627">
        <f t="shared" si="41"/>
        <v>1.3238885544758792</v>
      </c>
      <c r="N29" s="627">
        <f t="shared" si="42"/>
        <v>2.46</v>
      </c>
      <c r="O29" s="627">
        <f>R29*H47/K47</f>
        <v>0.7178130511463845</v>
      </c>
      <c r="P29" s="627">
        <f>R29*I47/K47</f>
        <v>8.2132214316122359E-2</v>
      </c>
      <c r="Q29" s="627">
        <f>R29*J47/K47</f>
        <v>1.0500547345374931</v>
      </c>
      <c r="R29" s="688">
        <v>1.85</v>
      </c>
      <c r="S29" s="627">
        <v>0</v>
      </c>
      <c r="T29" s="627">
        <v>0</v>
      </c>
      <c r="U29" s="627">
        <v>0</v>
      </c>
      <c r="V29" s="627">
        <v>0</v>
      </c>
      <c r="W29" s="627">
        <f t="shared" si="43"/>
        <v>0.7178130511463845</v>
      </c>
      <c r="X29" s="627">
        <f t="shared" si="44"/>
        <v>8.2132214316122359E-2</v>
      </c>
      <c r="Y29" s="627">
        <f t="shared" si="45"/>
        <v>1.0500547345374931</v>
      </c>
      <c r="Z29" s="627">
        <f t="shared" si="46"/>
        <v>1.85</v>
      </c>
      <c r="AA29" s="627">
        <f t="shared" si="47"/>
        <v>1.7899688684995534</v>
      </c>
      <c r="AB29" s="627">
        <f t="shared" si="48"/>
        <v>0.14608784248707429</v>
      </c>
      <c r="AC29" s="627">
        <f t="shared" si="49"/>
        <v>2.373943289013372</v>
      </c>
      <c r="AD29" s="627">
        <f t="shared" si="50"/>
        <v>4.3100000000000005</v>
      </c>
    </row>
    <row r="30" spans="1:30" s="670" customFormat="1" ht="18" customHeight="1" x14ac:dyDescent="0.2">
      <c r="A30" s="1109" t="s">
        <v>18</v>
      </c>
      <c r="B30" s="1110"/>
      <c r="C30" s="626">
        <f>SUM(C27:C29)</f>
        <v>41.404391320549202</v>
      </c>
      <c r="D30" s="626">
        <f t="shared" ref="D30:AD30" si="51">SUM(D27:D29)</f>
        <v>2.4698311692034283</v>
      </c>
      <c r="E30" s="626">
        <f t="shared" si="51"/>
        <v>51.125777510247374</v>
      </c>
      <c r="F30" s="626">
        <f t="shared" si="51"/>
        <v>94.999999999999986</v>
      </c>
      <c r="G30" s="626">
        <f t="shared" si="51"/>
        <v>34.326419583225842</v>
      </c>
      <c r="H30" s="626">
        <f t="shared" si="51"/>
        <v>2.0476200303838108</v>
      </c>
      <c r="I30" s="626">
        <f t="shared" si="51"/>
        <v>42.385960386390344</v>
      </c>
      <c r="J30" s="626">
        <f t="shared" si="51"/>
        <v>78.760000000000005</v>
      </c>
      <c r="K30" s="626">
        <f t="shared" si="51"/>
        <v>75.730810903775051</v>
      </c>
      <c r="L30" s="626">
        <f t="shared" si="51"/>
        <v>4.5174511995872386</v>
      </c>
      <c r="M30" s="626">
        <f t="shared" si="51"/>
        <v>93.511737896637726</v>
      </c>
      <c r="N30" s="626">
        <f t="shared" si="51"/>
        <v>173.76000000000002</v>
      </c>
      <c r="O30" s="626">
        <f t="shared" si="51"/>
        <v>27.769664902998237</v>
      </c>
      <c r="P30" s="626">
        <f t="shared" si="51"/>
        <v>3.1774067992458792</v>
      </c>
      <c r="Q30" s="626">
        <f t="shared" si="51"/>
        <v>40.622928297755877</v>
      </c>
      <c r="R30" s="690">
        <f t="shared" si="51"/>
        <v>71.569999999999993</v>
      </c>
      <c r="S30" s="626">
        <f t="shared" si="51"/>
        <v>16.401058201058202</v>
      </c>
      <c r="T30" s="626">
        <f t="shared" si="51"/>
        <v>1.8766101076445905</v>
      </c>
      <c r="U30" s="626">
        <f t="shared" si="51"/>
        <v>23.99233169129721</v>
      </c>
      <c r="V30" s="626">
        <f t="shared" si="51"/>
        <v>42.27</v>
      </c>
      <c r="W30" s="626">
        <f t="shared" si="51"/>
        <v>44.170723104056442</v>
      </c>
      <c r="X30" s="626">
        <f t="shared" si="51"/>
        <v>5.0540169068904701</v>
      </c>
      <c r="Y30" s="626">
        <f t="shared" si="51"/>
        <v>64.615259989053087</v>
      </c>
      <c r="Z30" s="626">
        <f t="shared" si="51"/>
        <v>113.84</v>
      </c>
      <c r="AA30" s="626">
        <f t="shared" si="51"/>
        <v>119.9015340078315</v>
      </c>
      <c r="AB30" s="626">
        <f t="shared" si="51"/>
        <v>9.5714681064777078</v>
      </c>
      <c r="AC30" s="626">
        <f t="shared" si="51"/>
        <v>158.1269978856908</v>
      </c>
      <c r="AD30" s="626">
        <f t="shared" si="51"/>
        <v>287.60000000000002</v>
      </c>
    </row>
    <row r="31" spans="1:30" ht="19.5" customHeight="1" x14ac:dyDescent="0.2">
      <c r="A31" s="607"/>
      <c r="B31" s="630" t="s">
        <v>37</v>
      </c>
      <c r="C31" s="669">
        <f>C30+C25</f>
        <v>300.86609912001609</v>
      </c>
      <c r="D31" s="669">
        <f t="shared" ref="D31:AD31" si="52">D30+D25</f>
        <v>17.947093186573795</v>
      </c>
      <c r="E31" s="669">
        <f t="shared" si="52"/>
        <v>371.50680769341017</v>
      </c>
      <c r="F31" s="669">
        <f t="shared" si="52"/>
        <v>690.32</v>
      </c>
      <c r="G31" s="669">
        <f t="shared" si="52"/>
        <v>254.31884656175652</v>
      </c>
      <c r="H31" s="669">
        <f t="shared" si="52"/>
        <v>15.17048298793247</v>
      </c>
      <c r="I31" s="669">
        <f t="shared" si="52"/>
        <v>314.03067045031105</v>
      </c>
      <c r="J31" s="669">
        <f t="shared" si="52"/>
        <v>583.52</v>
      </c>
      <c r="K31" s="669">
        <f t="shared" si="52"/>
        <v>555.18494568177255</v>
      </c>
      <c r="L31" s="669">
        <f t="shared" si="52"/>
        <v>33.117576174506269</v>
      </c>
      <c r="M31" s="669">
        <f t="shared" si="52"/>
        <v>685.53747814372127</v>
      </c>
      <c r="N31" s="669">
        <f t="shared" si="52"/>
        <v>1273.8399999999999</v>
      </c>
      <c r="O31" s="669">
        <f t="shared" si="52"/>
        <v>168.75590828924163</v>
      </c>
      <c r="P31" s="669">
        <f t="shared" si="52"/>
        <v>19.309061606762757</v>
      </c>
      <c r="Q31" s="669">
        <f t="shared" si="52"/>
        <v>246.86503010399565</v>
      </c>
      <c r="R31" s="691">
        <f t="shared" si="52"/>
        <v>434.93</v>
      </c>
      <c r="S31" s="669">
        <f t="shared" si="52"/>
        <v>117.13544973544974</v>
      </c>
      <c r="T31" s="669">
        <f t="shared" si="52"/>
        <v>13.402645502645502</v>
      </c>
      <c r="U31" s="669">
        <f t="shared" si="52"/>
        <v>171.35190476190476</v>
      </c>
      <c r="V31" s="669">
        <f t="shared" si="52"/>
        <v>301.89</v>
      </c>
      <c r="W31" s="669">
        <f t="shared" si="52"/>
        <v>285.89135802469133</v>
      </c>
      <c r="X31" s="669">
        <f t="shared" si="52"/>
        <v>32.711707109408259</v>
      </c>
      <c r="Y31" s="669">
        <f t="shared" si="52"/>
        <v>418.21693486590038</v>
      </c>
      <c r="Z31" s="669">
        <f t="shared" si="52"/>
        <v>736.82</v>
      </c>
      <c r="AA31" s="669">
        <f t="shared" si="52"/>
        <v>841.07630370646393</v>
      </c>
      <c r="AB31" s="669">
        <f t="shared" si="52"/>
        <v>65.829283283914521</v>
      </c>
      <c r="AC31" s="669">
        <f t="shared" si="52"/>
        <v>1103.7544130096217</v>
      </c>
      <c r="AD31" s="669">
        <f t="shared" si="52"/>
        <v>2010.6599999999999</v>
      </c>
    </row>
    <row r="34" spans="1:30" x14ac:dyDescent="0.2">
      <c r="A34" s="682"/>
      <c r="B34" s="682"/>
      <c r="C34" s="682"/>
      <c r="D34" s="682"/>
      <c r="E34" s="682" t="s">
        <v>988</v>
      </c>
      <c r="F34" s="683">
        <f>F25</f>
        <v>595.32000000000005</v>
      </c>
      <c r="G34" s="682"/>
      <c r="H34" s="682"/>
      <c r="I34" s="682"/>
      <c r="J34" s="682"/>
      <c r="K34" s="682"/>
      <c r="L34" s="608"/>
      <c r="M34" s="608"/>
      <c r="N34" s="608"/>
      <c r="O34" s="608"/>
      <c r="P34" s="608"/>
      <c r="Q34" s="608"/>
      <c r="R34" s="608"/>
      <c r="S34" s="1127"/>
      <c r="T34" s="1127"/>
      <c r="U34" s="1127"/>
      <c r="V34" s="1127"/>
      <c r="W34" s="1127"/>
      <c r="X34" s="1127"/>
      <c r="Y34" s="1127"/>
      <c r="Z34" s="1127"/>
      <c r="AA34" s="1127"/>
    </row>
    <row r="35" spans="1:30" x14ac:dyDescent="0.2">
      <c r="E35" s="591" t="s">
        <v>989</v>
      </c>
      <c r="F35" s="684">
        <f>R25</f>
        <v>363.36</v>
      </c>
      <c r="K35" s="591">
        <f>535.32*2.7%</f>
        <v>14.453640000000004</v>
      </c>
    </row>
    <row r="36" spans="1:30" ht="15.75" x14ac:dyDescent="0.25">
      <c r="A36" s="609" t="s">
        <v>12</v>
      </c>
      <c r="B36" s="609"/>
      <c r="C36" s="609"/>
      <c r="D36" s="609"/>
      <c r="E36" s="609"/>
      <c r="F36" s="685">
        <f>SUM(F34:F35)</f>
        <v>958.68000000000006</v>
      </c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W36" s="1129" t="s">
        <v>13</v>
      </c>
      <c r="X36" s="1129"/>
      <c r="Y36" s="1129"/>
      <c r="Z36" s="1129"/>
      <c r="AA36" s="1129"/>
    </row>
    <row r="37" spans="1:30" ht="15.75" x14ac:dyDescent="0.2">
      <c r="A37" s="1128" t="s">
        <v>14</v>
      </c>
      <c r="B37" s="1128"/>
      <c r="C37" s="1128"/>
      <c r="D37" s="1128"/>
      <c r="E37" s="1128"/>
      <c r="F37" s="1128"/>
      <c r="G37" s="1128"/>
      <c r="H37" s="1128"/>
      <c r="I37" s="1128"/>
      <c r="J37" s="1128"/>
      <c r="K37" s="1128"/>
      <c r="L37" s="1128"/>
      <c r="M37" s="1128"/>
      <c r="N37" s="1128"/>
      <c r="O37" s="1128"/>
      <c r="P37" s="1128"/>
      <c r="Q37" s="1128"/>
      <c r="R37" s="1128"/>
      <c r="S37" s="1128"/>
      <c r="T37" s="1128"/>
      <c r="U37" s="1128"/>
      <c r="V37" s="1128"/>
      <c r="W37" s="1128"/>
      <c r="X37" s="1128"/>
      <c r="Y37" s="1128"/>
      <c r="Z37" s="1128"/>
      <c r="AA37" s="1128"/>
    </row>
    <row r="38" spans="1:30" ht="15.75" x14ac:dyDescent="0.2">
      <c r="A38" s="1128" t="s">
        <v>1051</v>
      </c>
      <c r="B38" s="1128"/>
      <c r="C38" s="1128"/>
      <c r="D38" s="1128"/>
      <c r="E38" s="1128"/>
      <c r="F38" s="1128"/>
      <c r="G38" s="1128"/>
      <c r="H38" s="1128"/>
      <c r="I38" s="1128"/>
      <c r="J38" s="1128"/>
      <c r="K38" s="1128"/>
      <c r="L38" s="1128"/>
      <c r="M38" s="1128"/>
      <c r="N38" s="1128"/>
      <c r="O38" s="1128"/>
      <c r="P38" s="1128"/>
      <c r="Q38" s="1128"/>
      <c r="R38" s="1128"/>
      <c r="S38" s="1128"/>
      <c r="T38" s="1128"/>
      <c r="U38" s="1128"/>
      <c r="V38" s="1128"/>
      <c r="W38" s="1128"/>
      <c r="X38" s="1128"/>
      <c r="Y38" s="1128"/>
      <c r="Z38" s="1128"/>
      <c r="AA38" s="1128"/>
    </row>
    <row r="39" spans="1:30" x14ac:dyDescent="0.2">
      <c r="W39" s="1120" t="s">
        <v>86</v>
      </c>
      <c r="X39" s="1120"/>
      <c r="Y39" s="1120"/>
      <c r="Z39" s="1120"/>
      <c r="AA39" s="1120"/>
      <c r="AB39" s="1120"/>
      <c r="AC39" s="1120"/>
      <c r="AD39" s="610"/>
    </row>
    <row r="42" spans="1:30" x14ac:dyDescent="0.2">
      <c r="C42" s="1138" t="s">
        <v>25</v>
      </c>
      <c r="D42" s="1138"/>
      <c r="E42" s="1138"/>
      <c r="F42" s="1138"/>
      <c r="H42" s="1138" t="s">
        <v>941</v>
      </c>
      <c r="I42" s="1138"/>
      <c r="J42" s="1138"/>
      <c r="K42" s="1138"/>
    </row>
    <row r="43" spans="1:30" x14ac:dyDescent="0.2">
      <c r="C43" s="591" t="s">
        <v>247</v>
      </c>
      <c r="D43" s="591" t="s">
        <v>45</v>
      </c>
      <c r="E43" s="591" t="s">
        <v>46</v>
      </c>
      <c r="F43" s="591" t="s">
        <v>18</v>
      </c>
      <c r="H43" s="591" t="s">
        <v>247</v>
      </c>
      <c r="I43" s="591" t="s">
        <v>45</v>
      </c>
      <c r="J43" s="591" t="s">
        <v>46</v>
      </c>
      <c r="K43" s="591" t="s">
        <v>18</v>
      </c>
    </row>
    <row r="44" spans="1:30" x14ac:dyDescent="0.2">
      <c r="B44" s="591" t="s">
        <v>890</v>
      </c>
      <c r="C44" s="591">
        <v>2200</v>
      </c>
      <c r="D44" s="591">
        <v>72</v>
      </c>
      <c r="E44" s="591">
        <v>15</v>
      </c>
      <c r="F44" s="591">
        <f>SUM(C44:E44)</f>
        <v>2287</v>
      </c>
      <c r="H44" s="591">
        <v>1750</v>
      </c>
      <c r="I44" s="591">
        <v>60</v>
      </c>
      <c r="J44" s="591">
        <v>3</v>
      </c>
      <c r="K44" s="591">
        <f>SUM(H44:J44)</f>
        <v>1813</v>
      </c>
    </row>
    <row r="45" spans="1:30" x14ac:dyDescent="0.2">
      <c r="B45" s="591" t="s">
        <v>891</v>
      </c>
      <c r="C45" s="591">
        <v>5705</v>
      </c>
      <c r="D45" s="591">
        <v>135</v>
      </c>
      <c r="E45" s="591">
        <v>1260</v>
      </c>
      <c r="F45" s="591">
        <f>C45+D45+E45</f>
        <v>7100</v>
      </c>
      <c r="H45" s="591">
        <v>3400</v>
      </c>
      <c r="I45" s="591">
        <v>170</v>
      </c>
      <c r="J45" s="591">
        <v>830</v>
      </c>
      <c r="K45" s="591">
        <f>SUM(H45:J45)</f>
        <v>4400</v>
      </c>
    </row>
    <row r="46" spans="1:30" x14ac:dyDescent="0.2">
      <c r="B46" s="591" t="s">
        <v>942</v>
      </c>
      <c r="C46" s="591">
        <v>7300</v>
      </c>
      <c r="D46" s="591">
        <v>700</v>
      </c>
      <c r="E46" s="591">
        <v>17500</v>
      </c>
      <c r="F46" s="591">
        <f>SUM(C46:E46)</f>
        <v>25500</v>
      </c>
      <c r="H46" s="591">
        <v>1230</v>
      </c>
      <c r="I46" s="591">
        <v>500</v>
      </c>
      <c r="J46" s="591">
        <v>8500</v>
      </c>
      <c r="K46" s="591">
        <f>SUM(H46:J46)</f>
        <v>10230</v>
      </c>
    </row>
    <row r="47" spans="1:30" x14ac:dyDescent="0.2">
      <c r="B47" s="600" t="s">
        <v>18</v>
      </c>
      <c r="C47" s="600">
        <f>SUM(C44:C46)</f>
        <v>15205</v>
      </c>
      <c r="D47" s="600">
        <f t="shared" ref="D47:F47" si="53">SUM(D44:D46)</f>
        <v>907</v>
      </c>
      <c r="E47" s="600">
        <f t="shared" si="53"/>
        <v>18775</v>
      </c>
      <c r="F47" s="600">
        <f t="shared" si="53"/>
        <v>34887</v>
      </c>
      <c r="G47" s="600"/>
      <c r="H47" s="600">
        <f>SUM(H44:H46)</f>
        <v>6380</v>
      </c>
      <c r="I47" s="600">
        <f t="shared" ref="I47" si="54">SUM(I44:I46)</f>
        <v>730</v>
      </c>
      <c r="J47" s="600">
        <f t="shared" ref="J47" si="55">SUM(J44:J46)</f>
        <v>9333</v>
      </c>
      <c r="K47" s="600">
        <f t="shared" ref="K47" si="56">SUM(K44:K46)</f>
        <v>16443</v>
      </c>
    </row>
    <row r="49" spans="3:27" x14ac:dyDescent="0.2">
      <c r="C49" s="591">
        <v>241</v>
      </c>
      <c r="D49" s="591">
        <v>241</v>
      </c>
      <c r="E49" s="591">
        <v>241</v>
      </c>
      <c r="F49" s="591">
        <v>241</v>
      </c>
      <c r="H49" s="591">
        <v>241</v>
      </c>
      <c r="I49" s="591">
        <v>241</v>
      </c>
      <c r="J49" s="591">
        <v>241</v>
      </c>
      <c r="K49" s="591">
        <v>241</v>
      </c>
    </row>
    <row r="51" spans="3:27" x14ac:dyDescent="0.2">
      <c r="C51" s="591">
        <f>C49*C47*100/1000000</f>
        <v>366.44049999999999</v>
      </c>
      <c r="D51" s="591">
        <f>D49*D47*100/1000000</f>
        <v>21.858699999999999</v>
      </c>
      <c r="E51" s="591">
        <f>E49*E47*100/1000000</f>
        <v>452.47750000000002</v>
      </c>
      <c r="F51" s="591">
        <f>F49*F47*100/1000000</f>
        <v>840.77670000000001</v>
      </c>
      <c r="H51" s="591">
        <f>H49*H47*150/1000000</f>
        <v>230.637</v>
      </c>
      <c r="I51" s="591">
        <f t="shared" ref="I51:K51" si="57">I49*I47*150/1000000</f>
        <v>26.389500000000002</v>
      </c>
      <c r="J51" s="591">
        <f t="shared" si="57"/>
        <v>337.38794999999999</v>
      </c>
      <c r="K51" s="591">
        <f t="shared" si="57"/>
        <v>594.41444999999999</v>
      </c>
    </row>
    <row r="53" spans="3:27" x14ac:dyDescent="0.2">
      <c r="D53" s="591" t="s">
        <v>943</v>
      </c>
      <c r="E53" s="1138">
        <f>F51*3030</f>
        <v>2547553.4010000001</v>
      </c>
      <c r="F53" s="1138"/>
      <c r="J53" s="1138">
        <f>K51*3030</f>
        <v>1801075.7834999999</v>
      </c>
      <c r="K53" s="1138"/>
    </row>
    <row r="54" spans="3:27" x14ac:dyDescent="0.2">
      <c r="S54" s="591">
        <v>25.48</v>
      </c>
      <c r="T54" s="591">
        <v>18.010000000000002</v>
      </c>
      <c r="U54" s="591">
        <f>SUM(S54:T54)</f>
        <v>43.49</v>
      </c>
      <c r="W54" s="591">
        <v>0</v>
      </c>
      <c r="X54" s="591">
        <v>0</v>
      </c>
      <c r="Y54" s="591">
        <f>SUM(W54:X54)</f>
        <v>0</v>
      </c>
      <c r="AA54" s="591">
        <f>U54+Y54</f>
        <v>43.49</v>
      </c>
    </row>
    <row r="55" spans="3:27" x14ac:dyDescent="0.2">
      <c r="D55" s="591" t="s">
        <v>944</v>
      </c>
      <c r="E55" s="1138">
        <f>F51*1400</f>
        <v>1177087.3800000001</v>
      </c>
      <c r="F55" s="1138"/>
      <c r="K55" s="591">
        <f>K51*1400</f>
        <v>832180.23</v>
      </c>
      <c r="S55" s="591">
        <v>417.87</v>
      </c>
      <c r="T55" s="591">
        <v>295.23</v>
      </c>
      <c r="U55" s="591">
        <f t="shared" ref="U55:U59" si="58">SUM(S55:T55)</f>
        <v>713.1</v>
      </c>
      <c r="W55" s="591">
        <v>241.3</v>
      </c>
      <c r="X55" s="591">
        <v>11.37</v>
      </c>
      <c r="Y55" s="591">
        <f t="shared" ref="Y55:Y58" si="59">SUM(W55:X55)</f>
        <v>252.67000000000002</v>
      </c>
      <c r="AA55" s="591">
        <f t="shared" ref="AA55:AA59" si="60">U55+Y55</f>
        <v>965.77</v>
      </c>
    </row>
    <row r="56" spans="3:27" x14ac:dyDescent="0.2">
      <c r="S56" s="591">
        <v>80.2</v>
      </c>
      <c r="T56" s="591">
        <v>41.8</v>
      </c>
      <c r="U56" s="591">
        <f t="shared" si="58"/>
        <v>122</v>
      </c>
      <c r="W56" s="591">
        <v>235.24</v>
      </c>
      <c r="X56" s="591">
        <v>122.6</v>
      </c>
      <c r="Y56" s="591">
        <f t="shared" si="59"/>
        <v>357.84000000000003</v>
      </c>
      <c r="AA56" s="591">
        <f t="shared" si="60"/>
        <v>479.84000000000003</v>
      </c>
    </row>
    <row r="57" spans="3:27" x14ac:dyDescent="0.2">
      <c r="D57" s="591" t="s">
        <v>945</v>
      </c>
      <c r="E57" s="1138">
        <f>F49*F47*4.97</f>
        <v>41786601.989999995</v>
      </c>
      <c r="F57" s="1138"/>
      <c r="J57" s="1138">
        <f>K49*K47*7.45</f>
        <v>29522584.350000001</v>
      </c>
      <c r="K57" s="1138"/>
      <c r="S57" s="591">
        <v>10.93</v>
      </c>
      <c r="T57" s="591">
        <v>7.73</v>
      </c>
      <c r="U57" s="591">
        <f t="shared" si="58"/>
        <v>18.66</v>
      </c>
      <c r="W57" s="591">
        <v>0</v>
      </c>
      <c r="X57" s="591">
        <v>0</v>
      </c>
      <c r="Y57" s="591">
        <f t="shared" si="59"/>
        <v>0</v>
      </c>
      <c r="AA57" s="591">
        <f t="shared" si="60"/>
        <v>18.66</v>
      </c>
    </row>
    <row r="58" spans="3:27" x14ac:dyDescent="0.2">
      <c r="S58" s="591">
        <v>60</v>
      </c>
      <c r="T58" s="591">
        <v>0</v>
      </c>
      <c r="U58" s="591">
        <f t="shared" si="58"/>
        <v>60</v>
      </c>
      <c r="W58" s="591">
        <v>0</v>
      </c>
      <c r="X58" s="591">
        <v>0</v>
      </c>
      <c r="Y58" s="591">
        <f t="shared" si="59"/>
        <v>0</v>
      </c>
      <c r="AA58" s="591">
        <f t="shared" si="60"/>
        <v>60</v>
      </c>
    </row>
    <row r="59" spans="3:27" x14ac:dyDescent="0.2">
      <c r="C59" s="591" t="s">
        <v>405</v>
      </c>
      <c r="D59" s="591">
        <v>802</v>
      </c>
      <c r="F59" s="591">
        <f>D59*1000*10</f>
        <v>8020000</v>
      </c>
      <c r="I59" s="591">
        <v>418</v>
      </c>
      <c r="K59" s="591">
        <f>I59*1000*10</f>
        <v>4180000</v>
      </c>
      <c r="S59" s="591">
        <f>SUM(S54:S58)</f>
        <v>594.48</v>
      </c>
      <c r="T59" s="591">
        <f t="shared" ref="T59" si="61">SUM(T54:T58)</f>
        <v>362.77000000000004</v>
      </c>
      <c r="U59" s="591">
        <f t="shared" si="58"/>
        <v>957.25</v>
      </c>
      <c r="W59" s="591">
        <f>SUM(W54:W58)</f>
        <v>476.54</v>
      </c>
      <c r="X59" s="591">
        <f t="shared" ref="X59" si="62">SUM(X54:X58)</f>
        <v>133.97</v>
      </c>
      <c r="Y59" s="591">
        <f t="shared" ref="Y59" si="63">SUM(W59:X59)</f>
        <v>610.51</v>
      </c>
      <c r="AA59" s="591">
        <f t="shared" si="60"/>
        <v>1567.76</v>
      </c>
    </row>
    <row r="61" spans="3:27" x14ac:dyDescent="0.2">
      <c r="C61" s="591" t="s">
        <v>945</v>
      </c>
      <c r="D61" s="591" t="s">
        <v>946</v>
      </c>
      <c r="E61" s="1138">
        <f>F47*2.87*241</f>
        <v>24130291.289999999</v>
      </c>
      <c r="F61" s="1138"/>
      <c r="J61" s="1138">
        <f>K47*K49*2.87</f>
        <v>11373129.810000001</v>
      </c>
      <c r="K61" s="1138"/>
    </row>
    <row r="63" spans="3:27" x14ac:dyDescent="0.2">
      <c r="C63" s="591" t="s">
        <v>405</v>
      </c>
      <c r="D63" s="591" t="s">
        <v>946</v>
      </c>
      <c r="E63" s="1139">
        <f>D59*163.2*241-8020000</f>
        <v>23523622.399999999</v>
      </c>
      <c r="F63" s="1139"/>
      <c r="J63" s="1139">
        <f>I59*K49*163.2-4180000</f>
        <v>12260441.6</v>
      </c>
      <c r="K63" s="1139"/>
    </row>
  </sheetData>
  <mergeCells count="38">
    <mergeCell ref="C42:F42"/>
    <mergeCell ref="H42:K42"/>
    <mergeCell ref="E53:F53"/>
    <mergeCell ref="J53:K53"/>
    <mergeCell ref="E63:F63"/>
    <mergeCell ref="J63:K63"/>
    <mergeCell ref="E57:F57"/>
    <mergeCell ref="J57:K57"/>
    <mergeCell ref="E61:F61"/>
    <mergeCell ref="J61:K61"/>
    <mergeCell ref="E55:F55"/>
    <mergeCell ref="AB9:AC9"/>
    <mergeCell ref="A10:A11"/>
    <mergeCell ref="B10:B11"/>
    <mergeCell ref="C10:N10"/>
    <mergeCell ref="C11:F11"/>
    <mergeCell ref="G11:J11"/>
    <mergeCell ref="K11:N11"/>
    <mergeCell ref="AA10:AD11"/>
    <mergeCell ref="W9:AA9"/>
    <mergeCell ref="W39:AC39"/>
    <mergeCell ref="S34:AA34"/>
    <mergeCell ref="A37:AA37"/>
    <mergeCell ref="W36:AA36"/>
    <mergeCell ref="A38:AA38"/>
    <mergeCell ref="A26:B26"/>
    <mergeCell ref="A30:B30"/>
    <mergeCell ref="S1:AA1"/>
    <mergeCell ref="B4:AA4"/>
    <mergeCell ref="B6:AA6"/>
    <mergeCell ref="W11:Z11"/>
    <mergeCell ref="O10:Z10"/>
    <mergeCell ref="O11:R11"/>
    <mergeCell ref="S11:V11"/>
    <mergeCell ref="A8:C8"/>
    <mergeCell ref="A25:B25"/>
    <mergeCell ref="A20:B20"/>
    <mergeCell ref="A14:B14"/>
  </mergeCells>
  <printOptions horizontalCentered="1" verticalCentered="1"/>
  <pageMargins left="0.31" right="0.16" top="0.23622047244094499" bottom="0" header="0.31496062992126" footer="0.31496062992126"/>
  <pageSetup paperSize="9" scale="55" orientation="landscape" r:id="rId1"/>
  <colBreaks count="1" manualBreakCount="1">
    <brk id="3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8"/>
  <sheetViews>
    <sheetView topLeftCell="A7" zoomScaleSheetLayoutView="90" workbookViewId="0">
      <selection activeCell="P24" sqref="P24"/>
    </sheetView>
  </sheetViews>
  <sheetFormatPr defaultRowHeight="12.75" x14ac:dyDescent="0.2"/>
  <cols>
    <col min="1" max="1" width="8.28515625" style="92" customWidth="1"/>
    <col min="2" max="2" width="15.5703125" style="92" customWidth="1"/>
    <col min="3" max="3" width="15.28515625" style="92" customWidth="1"/>
    <col min="4" max="4" width="17.42578125" style="92" customWidth="1"/>
    <col min="5" max="5" width="16.140625" style="92" customWidth="1"/>
    <col min="6" max="6" width="16" style="92" customWidth="1"/>
    <col min="7" max="7" width="14.85546875" style="92" customWidth="1"/>
    <col min="8" max="8" width="17.140625" style="92" customWidth="1"/>
    <col min="9" max="9" width="15" style="92" customWidth="1"/>
    <col min="10" max="10" width="12.42578125" style="92" customWidth="1"/>
    <col min="11" max="11" width="12" style="92" customWidth="1"/>
    <col min="12" max="12" width="11.85546875" style="92" customWidth="1"/>
    <col min="13" max="256" width="9.140625" style="92"/>
    <col min="257" max="257" width="8.28515625" style="92" customWidth="1"/>
    <col min="258" max="258" width="15.5703125" style="92" customWidth="1"/>
    <col min="259" max="259" width="15.28515625" style="92" customWidth="1"/>
    <col min="260" max="260" width="17.42578125" style="92" customWidth="1"/>
    <col min="261" max="261" width="16.140625" style="92" customWidth="1"/>
    <col min="262" max="262" width="16" style="92" customWidth="1"/>
    <col min="263" max="263" width="14.85546875" style="92" customWidth="1"/>
    <col min="264" max="264" width="17.140625" style="92" customWidth="1"/>
    <col min="265" max="265" width="15" style="92" customWidth="1"/>
    <col min="266" max="266" width="12.42578125" style="92" customWidth="1"/>
    <col min="267" max="267" width="12" style="92" customWidth="1"/>
    <col min="268" max="268" width="11.85546875" style="92" customWidth="1"/>
    <col min="269" max="512" width="9.140625" style="92"/>
    <col min="513" max="513" width="8.28515625" style="92" customWidth="1"/>
    <col min="514" max="514" width="15.5703125" style="92" customWidth="1"/>
    <col min="515" max="515" width="15.28515625" style="92" customWidth="1"/>
    <col min="516" max="516" width="17.42578125" style="92" customWidth="1"/>
    <col min="517" max="517" width="16.140625" style="92" customWidth="1"/>
    <col min="518" max="518" width="16" style="92" customWidth="1"/>
    <col min="519" max="519" width="14.85546875" style="92" customWidth="1"/>
    <col min="520" max="520" width="17.140625" style="92" customWidth="1"/>
    <col min="521" max="521" width="15" style="92" customWidth="1"/>
    <col min="522" max="522" width="12.42578125" style="92" customWidth="1"/>
    <col min="523" max="523" width="12" style="92" customWidth="1"/>
    <col min="524" max="524" width="11.85546875" style="92" customWidth="1"/>
    <col min="525" max="768" width="9.140625" style="92"/>
    <col min="769" max="769" width="8.28515625" style="92" customWidth="1"/>
    <col min="770" max="770" width="15.5703125" style="92" customWidth="1"/>
    <col min="771" max="771" width="15.28515625" style="92" customWidth="1"/>
    <col min="772" max="772" width="17.42578125" style="92" customWidth="1"/>
    <col min="773" max="773" width="16.140625" style="92" customWidth="1"/>
    <col min="774" max="774" width="16" style="92" customWidth="1"/>
    <col min="775" max="775" width="14.85546875" style="92" customWidth="1"/>
    <col min="776" max="776" width="17.140625" style="92" customWidth="1"/>
    <col min="777" max="777" width="15" style="92" customWidth="1"/>
    <col min="778" max="778" width="12.42578125" style="92" customWidth="1"/>
    <col min="779" max="779" width="12" style="92" customWidth="1"/>
    <col min="780" max="780" width="11.85546875" style="92" customWidth="1"/>
    <col min="781" max="1024" width="9.140625" style="92"/>
    <col min="1025" max="1025" width="8.28515625" style="92" customWidth="1"/>
    <col min="1026" max="1026" width="15.5703125" style="92" customWidth="1"/>
    <col min="1027" max="1027" width="15.28515625" style="92" customWidth="1"/>
    <col min="1028" max="1028" width="17.42578125" style="92" customWidth="1"/>
    <col min="1029" max="1029" width="16.140625" style="92" customWidth="1"/>
    <col min="1030" max="1030" width="16" style="92" customWidth="1"/>
    <col min="1031" max="1031" width="14.85546875" style="92" customWidth="1"/>
    <col min="1032" max="1032" width="17.140625" style="92" customWidth="1"/>
    <col min="1033" max="1033" width="15" style="92" customWidth="1"/>
    <col min="1034" max="1034" width="12.42578125" style="92" customWidth="1"/>
    <col min="1035" max="1035" width="12" style="92" customWidth="1"/>
    <col min="1036" max="1036" width="11.85546875" style="92" customWidth="1"/>
    <col min="1037" max="1280" width="9.140625" style="92"/>
    <col min="1281" max="1281" width="8.28515625" style="92" customWidth="1"/>
    <col min="1282" max="1282" width="15.5703125" style="92" customWidth="1"/>
    <col min="1283" max="1283" width="15.28515625" style="92" customWidth="1"/>
    <col min="1284" max="1284" width="17.42578125" style="92" customWidth="1"/>
    <col min="1285" max="1285" width="16.140625" style="92" customWidth="1"/>
    <col min="1286" max="1286" width="16" style="92" customWidth="1"/>
    <col min="1287" max="1287" width="14.85546875" style="92" customWidth="1"/>
    <col min="1288" max="1288" width="17.140625" style="92" customWidth="1"/>
    <col min="1289" max="1289" width="15" style="92" customWidth="1"/>
    <col min="1290" max="1290" width="12.42578125" style="92" customWidth="1"/>
    <col min="1291" max="1291" width="12" style="92" customWidth="1"/>
    <col min="1292" max="1292" width="11.85546875" style="92" customWidth="1"/>
    <col min="1293" max="1536" width="9.140625" style="92"/>
    <col min="1537" max="1537" width="8.28515625" style="92" customWidth="1"/>
    <col min="1538" max="1538" width="15.5703125" style="92" customWidth="1"/>
    <col min="1539" max="1539" width="15.28515625" style="92" customWidth="1"/>
    <col min="1540" max="1540" width="17.42578125" style="92" customWidth="1"/>
    <col min="1541" max="1541" width="16.140625" style="92" customWidth="1"/>
    <col min="1542" max="1542" width="16" style="92" customWidth="1"/>
    <col min="1543" max="1543" width="14.85546875" style="92" customWidth="1"/>
    <col min="1544" max="1544" width="17.140625" style="92" customWidth="1"/>
    <col min="1545" max="1545" width="15" style="92" customWidth="1"/>
    <col min="1546" max="1546" width="12.42578125" style="92" customWidth="1"/>
    <col min="1547" max="1547" width="12" style="92" customWidth="1"/>
    <col min="1548" max="1548" width="11.85546875" style="92" customWidth="1"/>
    <col min="1549" max="1792" width="9.140625" style="92"/>
    <col min="1793" max="1793" width="8.28515625" style="92" customWidth="1"/>
    <col min="1794" max="1794" width="15.5703125" style="92" customWidth="1"/>
    <col min="1795" max="1795" width="15.28515625" style="92" customWidth="1"/>
    <col min="1796" max="1796" width="17.42578125" style="92" customWidth="1"/>
    <col min="1797" max="1797" width="16.140625" style="92" customWidth="1"/>
    <col min="1798" max="1798" width="16" style="92" customWidth="1"/>
    <col min="1799" max="1799" width="14.85546875" style="92" customWidth="1"/>
    <col min="1800" max="1800" width="17.140625" style="92" customWidth="1"/>
    <col min="1801" max="1801" width="15" style="92" customWidth="1"/>
    <col min="1802" max="1802" width="12.42578125" style="92" customWidth="1"/>
    <col min="1803" max="1803" width="12" style="92" customWidth="1"/>
    <col min="1804" max="1804" width="11.85546875" style="92" customWidth="1"/>
    <col min="1805" max="2048" width="9.140625" style="92"/>
    <col min="2049" max="2049" width="8.28515625" style="92" customWidth="1"/>
    <col min="2050" max="2050" width="15.5703125" style="92" customWidth="1"/>
    <col min="2051" max="2051" width="15.28515625" style="92" customWidth="1"/>
    <col min="2052" max="2052" width="17.42578125" style="92" customWidth="1"/>
    <col min="2053" max="2053" width="16.140625" style="92" customWidth="1"/>
    <col min="2054" max="2054" width="16" style="92" customWidth="1"/>
    <col min="2055" max="2055" width="14.85546875" style="92" customWidth="1"/>
    <col min="2056" max="2056" width="17.140625" style="92" customWidth="1"/>
    <col min="2057" max="2057" width="15" style="92" customWidth="1"/>
    <col min="2058" max="2058" width="12.42578125" style="92" customWidth="1"/>
    <col min="2059" max="2059" width="12" style="92" customWidth="1"/>
    <col min="2060" max="2060" width="11.85546875" style="92" customWidth="1"/>
    <col min="2061" max="2304" width="9.140625" style="92"/>
    <col min="2305" max="2305" width="8.28515625" style="92" customWidth="1"/>
    <col min="2306" max="2306" width="15.5703125" style="92" customWidth="1"/>
    <col min="2307" max="2307" width="15.28515625" style="92" customWidth="1"/>
    <col min="2308" max="2308" width="17.42578125" style="92" customWidth="1"/>
    <col min="2309" max="2309" width="16.140625" style="92" customWidth="1"/>
    <col min="2310" max="2310" width="16" style="92" customWidth="1"/>
    <col min="2311" max="2311" width="14.85546875" style="92" customWidth="1"/>
    <col min="2312" max="2312" width="17.140625" style="92" customWidth="1"/>
    <col min="2313" max="2313" width="15" style="92" customWidth="1"/>
    <col min="2314" max="2314" width="12.42578125" style="92" customWidth="1"/>
    <col min="2315" max="2315" width="12" style="92" customWidth="1"/>
    <col min="2316" max="2316" width="11.85546875" style="92" customWidth="1"/>
    <col min="2317" max="2560" width="9.140625" style="92"/>
    <col min="2561" max="2561" width="8.28515625" style="92" customWidth="1"/>
    <col min="2562" max="2562" width="15.5703125" style="92" customWidth="1"/>
    <col min="2563" max="2563" width="15.28515625" style="92" customWidth="1"/>
    <col min="2564" max="2564" width="17.42578125" style="92" customWidth="1"/>
    <col min="2565" max="2565" width="16.140625" style="92" customWidth="1"/>
    <col min="2566" max="2566" width="16" style="92" customWidth="1"/>
    <col min="2567" max="2567" width="14.85546875" style="92" customWidth="1"/>
    <col min="2568" max="2568" width="17.140625" style="92" customWidth="1"/>
    <col min="2569" max="2569" width="15" style="92" customWidth="1"/>
    <col min="2570" max="2570" width="12.42578125" style="92" customWidth="1"/>
    <col min="2571" max="2571" width="12" style="92" customWidth="1"/>
    <col min="2572" max="2572" width="11.85546875" style="92" customWidth="1"/>
    <col min="2573" max="2816" width="9.140625" style="92"/>
    <col min="2817" max="2817" width="8.28515625" style="92" customWidth="1"/>
    <col min="2818" max="2818" width="15.5703125" style="92" customWidth="1"/>
    <col min="2819" max="2819" width="15.28515625" style="92" customWidth="1"/>
    <col min="2820" max="2820" width="17.42578125" style="92" customWidth="1"/>
    <col min="2821" max="2821" width="16.140625" style="92" customWidth="1"/>
    <col min="2822" max="2822" width="16" style="92" customWidth="1"/>
    <col min="2823" max="2823" width="14.85546875" style="92" customWidth="1"/>
    <col min="2824" max="2824" width="17.140625" style="92" customWidth="1"/>
    <col min="2825" max="2825" width="15" style="92" customWidth="1"/>
    <col min="2826" max="2826" width="12.42578125" style="92" customWidth="1"/>
    <col min="2827" max="2827" width="12" style="92" customWidth="1"/>
    <col min="2828" max="2828" width="11.85546875" style="92" customWidth="1"/>
    <col min="2829" max="3072" width="9.140625" style="92"/>
    <col min="3073" max="3073" width="8.28515625" style="92" customWidth="1"/>
    <col min="3074" max="3074" width="15.5703125" style="92" customWidth="1"/>
    <col min="3075" max="3075" width="15.28515625" style="92" customWidth="1"/>
    <col min="3076" max="3076" width="17.42578125" style="92" customWidth="1"/>
    <col min="3077" max="3077" width="16.140625" style="92" customWidth="1"/>
    <col min="3078" max="3078" width="16" style="92" customWidth="1"/>
    <col min="3079" max="3079" width="14.85546875" style="92" customWidth="1"/>
    <col min="3080" max="3080" width="17.140625" style="92" customWidth="1"/>
    <col min="3081" max="3081" width="15" style="92" customWidth="1"/>
    <col min="3082" max="3082" width="12.42578125" style="92" customWidth="1"/>
    <col min="3083" max="3083" width="12" style="92" customWidth="1"/>
    <col min="3084" max="3084" width="11.85546875" style="92" customWidth="1"/>
    <col min="3085" max="3328" width="9.140625" style="92"/>
    <col min="3329" max="3329" width="8.28515625" style="92" customWidth="1"/>
    <col min="3330" max="3330" width="15.5703125" style="92" customWidth="1"/>
    <col min="3331" max="3331" width="15.28515625" style="92" customWidth="1"/>
    <col min="3332" max="3332" width="17.42578125" style="92" customWidth="1"/>
    <col min="3333" max="3333" width="16.140625" style="92" customWidth="1"/>
    <col min="3334" max="3334" width="16" style="92" customWidth="1"/>
    <col min="3335" max="3335" width="14.85546875" style="92" customWidth="1"/>
    <col min="3336" max="3336" width="17.140625" style="92" customWidth="1"/>
    <col min="3337" max="3337" width="15" style="92" customWidth="1"/>
    <col min="3338" max="3338" width="12.42578125" style="92" customWidth="1"/>
    <col min="3339" max="3339" width="12" style="92" customWidth="1"/>
    <col min="3340" max="3340" width="11.85546875" style="92" customWidth="1"/>
    <col min="3341" max="3584" width="9.140625" style="92"/>
    <col min="3585" max="3585" width="8.28515625" style="92" customWidth="1"/>
    <col min="3586" max="3586" width="15.5703125" style="92" customWidth="1"/>
    <col min="3587" max="3587" width="15.28515625" style="92" customWidth="1"/>
    <col min="3588" max="3588" width="17.42578125" style="92" customWidth="1"/>
    <col min="3589" max="3589" width="16.140625" style="92" customWidth="1"/>
    <col min="3590" max="3590" width="16" style="92" customWidth="1"/>
    <col min="3591" max="3591" width="14.85546875" style="92" customWidth="1"/>
    <col min="3592" max="3592" width="17.140625" style="92" customWidth="1"/>
    <col min="3593" max="3593" width="15" style="92" customWidth="1"/>
    <col min="3594" max="3594" width="12.42578125" style="92" customWidth="1"/>
    <col min="3595" max="3595" width="12" style="92" customWidth="1"/>
    <col min="3596" max="3596" width="11.85546875" style="92" customWidth="1"/>
    <col min="3597" max="3840" width="9.140625" style="92"/>
    <col min="3841" max="3841" width="8.28515625" style="92" customWidth="1"/>
    <col min="3842" max="3842" width="15.5703125" style="92" customWidth="1"/>
    <col min="3843" max="3843" width="15.28515625" style="92" customWidth="1"/>
    <col min="3844" max="3844" width="17.42578125" style="92" customWidth="1"/>
    <col min="3845" max="3845" width="16.140625" style="92" customWidth="1"/>
    <col min="3846" max="3846" width="16" style="92" customWidth="1"/>
    <col min="3847" max="3847" width="14.85546875" style="92" customWidth="1"/>
    <col min="3848" max="3848" width="17.140625" style="92" customWidth="1"/>
    <col min="3849" max="3849" width="15" style="92" customWidth="1"/>
    <col min="3850" max="3850" width="12.42578125" style="92" customWidth="1"/>
    <col min="3851" max="3851" width="12" style="92" customWidth="1"/>
    <col min="3852" max="3852" width="11.85546875" style="92" customWidth="1"/>
    <col min="3853" max="4096" width="9.140625" style="92"/>
    <col min="4097" max="4097" width="8.28515625" style="92" customWidth="1"/>
    <col min="4098" max="4098" width="15.5703125" style="92" customWidth="1"/>
    <col min="4099" max="4099" width="15.28515625" style="92" customWidth="1"/>
    <col min="4100" max="4100" width="17.42578125" style="92" customWidth="1"/>
    <col min="4101" max="4101" width="16.140625" style="92" customWidth="1"/>
    <col min="4102" max="4102" width="16" style="92" customWidth="1"/>
    <col min="4103" max="4103" width="14.85546875" style="92" customWidth="1"/>
    <col min="4104" max="4104" width="17.140625" style="92" customWidth="1"/>
    <col min="4105" max="4105" width="15" style="92" customWidth="1"/>
    <col min="4106" max="4106" width="12.42578125" style="92" customWidth="1"/>
    <col min="4107" max="4107" width="12" style="92" customWidth="1"/>
    <col min="4108" max="4108" width="11.85546875" style="92" customWidth="1"/>
    <col min="4109" max="4352" width="9.140625" style="92"/>
    <col min="4353" max="4353" width="8.28515625" style="92" customWidth="1"/>
    <col min="4354" max="4354" width="15.5703125" style="92" customWidth="1"/>
    <col min="4355" max="4355" width="15.28515625" style="92" customWidth="1"/>
    <col min="4356" max="4356" width="17.42578125" style="92" customWidth="1"/>
    <col min="4357" max="4357" width="16.140625" style="92" customWidth="1"/>
    <col min="4358" max="4358" width="16" style="92" customWidth="1"/>
    <col min="4359" max="4359" width="14.85546875" style="92" customWidth="1"/>
    <col min="4360" max="4360" width="17.140625" style="92" customWidth="1"/>
    <col min="4361" max="4361" width="15" style="92" customWidth="1"/>
    <col min="4362" max="4362" width="12.42578125" style="92" customWidth="1"/>
    <col min="4363" max="4363" width="12" style="92" customWidth="1"/>
    <col min="4364" max="4364" width="11.85546875" style="92" customWidth="1"/>
    <col min="4365" max="4608" width="9.140625" style="92"/>
    <col min="4609" max="4609" width="8.28515625" style="92" customWidth="1"/>
    <col min="4610" max="4610" width="15.5703125" style="92" customWidth="1"/>
    <col min="4611" max="4611" width="15.28515625" style="92" customWidth="1"/>
    <col min="4612" max="4612" width="17.42578125" style="92" customWidth="1"/>
    <col min="4613" max="4613" width="16.140625" style="92" customWidth="1"/>
    <col min="4614" max="4614" width="16" style="92" customWidth="1"/>
    <col min="4615" max="4615" width="14.85546875" style="92" customWidth="1"/>
    <col min="4616" max="4616" width="17.140625" style="92" customWidth="1"/>
    <col min="4617" max="4617" width="15" style="92" customWidth="1"/>
    <col min="4618" max="4618" width="12.42578125" style="92" customWidth="1"/>
    <col min="4619" max="4619" width="12" style="92" customWidth="1"/>
    <col min="4620" max="4620" width="11.85546875" style="92" customWidth="1"/>
    <col min="4621" max="4864" width="9.140625" style="92"/>
    <col min="4865" max="4865" width="8.28515625" style="92" customWidth="1"/>
    <col min="4866" max="4866" width="15.5703125" style="92" customWidth="1"/>
    <col min="4867" max="4867" width="15.28515625" style="92" customWidth="1"/>
    <col min="4868" max="4868" width="17.42578125" style="92" customWidth="1"/>
    <col min="4869" max="4869" width="16.140625" style="92" customWidth="1"/>
    <col min="4870" max="4870" width="16" style="92" customWidth="1"/>
    <col min="4871" max="4871" width="14.85546875" style="92" customWidth="1"/>
    <col min="4872" max="4872" width="17.140625" style="92" customWidth="1"/>
    <col min="4873" max="4873" width="15" style="92" customWidth="1"/>
    <col min="4874" max="4874" width="12.42578125" style="92" customWidth="1"/>
    <col min="4875" max="4875" width="12" style="92" customWidth="1"/>
    <col min="4876" max="4876" width="11.85546875" style="92" customWidth="1"/>
    <col min="4877" max="5120" width="9.140625" style="92"/>
    <col min="5121" max="5121" width="8.28515625" style="92" customWidth="1"/>
    <col min="5122" max="5122" width="15.5703125" style="92" customWidth="1"/>
    <col min="5123" max="5123" width="15.28515625" style="92" customWidth="1"/>
    <col min="5124" max="5124" width="17.42578125" style="92" customWidth="1"/>
    <col min="5125" max="5125" width="16.140625" style="92" customWidth="1"/>
    <col min="5126" max="5126" width="16" style="92" customWidth="1"/>
    <col min="5127" max="5127" width="14.85546875" style="92" customWidth="1"/>
    <col min="5128" max="5128" width="17.140625" style="92" customWidth="1"/>
    <col min="5129" max="5129" width="15" style="92" customWidth="1"/>
    <col min="5130" max="5130" width="12.42578125" style="92" customWidth="1"/>
    <col min="5131" max="5131" width="12" style="92" customWidth="1"/>
    <col min="5132" max="5132" width="11.85546875" style="92" customWidth="1"/>
    <col min="5133" max="5376" width="9.140625" style="92"/>
    <col min="5377" max="5377" width="8.28515625" style="92" customWidth="1"/>
    <col min="5378" max="5378" width="15.5703125" style="92" customWidth="1"/>
    <col min="5379" max="5379" width="15.28515625" style="92" customWidth="1"/>
    <col min="5380" max="5380" width="17.42578125" style="92" customWidth="1"/>
    <col min="5381" max="5381" width="16.140625" style="92" customWidth="1"/>
    <col min="5382" max="5382" width="16" style="92" customWidth="1"/>
    <col min="5383" max="5383" width="14.85546875" style="92" customWidth="1"/>
    <col min="5384" max="5384" width="17.140625" style="92" customWidth="1"/>
    <col min="5385" max="5385" width="15" style="92" customWidth="1"/>
    <col min="5386" max="5386" width="12.42578125" style="92" customWidth="1"/>
    <col min="5387" max="5387" width="12" style="92" customWidth="1"/>
    <col min="5388" max="5388" width="11.85546875" style="92" customWidth="1"/>
    <col min="5389" max="5632" width="9.140625" style="92"/>
    <col min="5633" max="5633" width="8.28515625" style="92" customWidth="1"/>
    <col min="5634" max="5634" width="15.5703125" style="92" customWidth="1"/>
    <col min="5635" max="5635" width="15.28515625" style="92" customWidth="1"/>
    <col min="5636" max="5636" width="17.42578125" style="92" customWidth="1"/>
    <col min="5637" max="5637" width="16.140625" style="92" customWidth="1"/>
    <col min="5638" max="5638" width="16" style="92" customWidth="1"/>
    <col min="5639" max="5639" width="14.85546875" style="92" customWidth="1"/>
    <col min="5640" max="5640" width="17.140625" style="92" customWidth="1"/>
    <col min="5641" max="5641" width="15" style="92" customWidth="1"/>
    <col min="5642" max="5642" width="12.42578125" style="92" customWidth="1"/>
    <col min="5643" max="5643" width="12" style="92" customWidth="1"/>
    <col min="5644" max="5644" width="11.85546875" style="92" customWidth="1"/>
    <col min="5645" max="5888" width="9.140625" style="92"/>
    <col min="5889" max="5889" width="8.28515625" style="92" customWidth="1"/>
    <col min="5890" max="5890" width="15.5703125" style="92" customWidth="1"/>
    <col min="5891" max="5891" width="15.28515625" style="92" customWidth="1"/>
    <col min="5892" max="5892" width="17.42578125" style="92" customWidth="1"/>
    <col min="5893" max="5893" width="16.140625" style="92" customWidth="1"/>
    <col min="5894" max="5894" width="16" style="92" customWidth="1"/>
    <col min="5895" max="5895" width="14.85546875" style="92" customWidth="1"/>
    <col min="5896" max="5896" width="17.140625" style="92" customWidth="1"/>
    <col min="5897" max="5897" width="15" style="92" customWidth="1"/>
    <col min="5898" max="5898" width="12.42578125" style="92" customWidth="1"/>
    <col min="5899" max="5899" width="12" style="92" customWidth="1"/>
    <col min="5900" max="5900" width="11.85546875" style="92" customWidth="1"/>
    <col min="5901" max="6144" width="9.140625" style="92"/>
    <col min="6145" max="6145" width="8.28515625" style="92" customWidth="1"/>
    <col min="6146" max="6146" width="15.5703125" style="92" customWidth="1"/>
    <col min="6147" max="6147" width="15.28515625" style="92" customWidth="1"/>
    <col min="6148" max="6148" width="17.42578125" style="92" customWidth="1"/>
    <col min="6149" max="6149" width="16.140625" style="92" customWidth="1"/>
    <col min="6150" max="6150" width="16" style="92" customWidth="1"/>
    <col min="6151" max="6151" width="14.85546875" style="92" customWidth="1"/>
    <col min="6152" max="6152" width="17.140625" style="92" customWidth="1"/>
    <col min="6153" max="6153" width="15" style="92" customWidth="1"/>
    <col min="6154" max="6154" width="12.42578125" style="92" customWidth="1"/>
    <col min="6155" max="6155" width="12" style="92" customWidth="1"/>
    <col min="6156" max="6156" width="11.85546875" style="92" customWidth="1"/>
    <col min="6157" max="6400" width="9.140625" style="92"/>
    <col min="6401" max="6401" width="8.28515625" style="92" customWidth="1"/>
    <col min="6402" max="6402" width="15.5703125" style="92" customWidth="1"/>
    <col min="6403" max="6403" width="15.28515625" style="92" customWidth="1"/>
    <col min="6404" max="6404" width="17.42578125" style="92" customWidth="1"/>
    <col min="6405" max="6405" width="16.140625" style="92" customWidth="1"/>
    <col min="6406" max="6406" width="16" style="92" customWidth="1"/>
    <col min="6407" max="6407" width="14.85546875" style="92" customWidth="1"/>
    <col min="6408" max="6408" width="17.140625" style="92" customWidth="1"/>
    <col min="6409" max="6409" width="15" style="92" customWidth="1"/>
    <col min="6410" max="6410" width="12.42578125" style="92" customWidth="1"/>
    <col min="6411" max="6411" width="12" style="92" customWidth="1"/>
    <col min="6412" max="6412" width="11.85546875" style="92" customWidth="1"/>
    <col min="6413" max="6656" width="9.140625" style="92"/>
    <col min="6657" max="6657" width="8.28515625" style="92" customWidth="1"/>
    <col min="6658" max="6658" width="15.5703125" style="92" customWidth="1"/>
    <col min="6659" max="6659" width="15.28515625" style="92" customWidth="1"/>
    <col min="6660" max="6660" width="17.42578125" style="92" customWidth="1"/>
    <col min="6661" max="6661" width="16.140625" style="92" customWidth="1"/>
    <col min="6662" max="6662" width="16" style="92" customWidth="1"/>
    <col min="6663" max="6663" width="14.85546875" style="92" customWidth="1"/>
    <col min="6664" max="6664" width="17.140625" style="92" customWidth="1"/>
    <col min="6665" max="6665" width="15" style="92" customWidth="1"/>
    <col min="6666" max="6666" width="12.42578125" style="92" customWidth="1"/>
    <col min="6667" max="6667" width="12" style="92" customWidth="1"/>
    <col min="6668" max="6668" width="11.85546875" style="92" customWidth="1"/>
    <col min="6669" max="6912" width="9.140625" style="92"/>
    <col min="6913" max="6913" width="8.28515625" style="92" customWidth="1"/>
    <col min="6914" max="6914" width="15.5703125" style="92" customWidth="1"/>
    <col min="6915" max="6915" width="15.28515625" style="92" customWidth="1"/>
    <col min="6916" max="6916" width="17.42578125" style="92" customWidth="1"/>
    <col min="6917" max="6917" width="16.140625" style="92" customWidth="1"/>
    <col min="6918" max="6918" width="16" style="92" customWidth="1"/>
    <col min="6919" max="6919" width="14.85546875" style="92" customWidth="1"/>
    <col min="6920" max="6920" width="17.140625" style="92" customWidth="1"/>
    <col min="6921" max="6921" width="15" style="92" customWidth="1"/>
    <col min="6922" max="6922" width="12.42578125" style="92" customWidth="1"/>
    <col min="6923" max="6923" width="12" style="92" customWidth="1"/>
    <col min="6924" max="6924" width="11.85546875" style="92" customWidth="1"/>
    <col min="6925" max="7168" width="9.140625" style="92"/>
    <col min="7169" max="7169" width="8.28515625" style="92" customWidth="1"/>
    <col min="7170" max="7170" width="15.5703125" style="92" customWidth="1"/>
    <col min="7171" max="7171" width="15.28515625" style="92" customWidth="1"/>
    <col min="7172" max="7172" width="17.42578125" style="92" customWidth="1"/>
    <col min="7173" max="7173" width="16.140625" style="92" customWidth="1"/>
    <col min="7174" max="7174" width="16" style="92" customWidth="1"/>
    <col min="7175" max="7175" width="14.85546875" style="92" customWidth="1"/>
    <col min="7176" max="7176" width="17.140625" style="92" customWidth="1"/>
    <col min="7177" max="7177" width="15" style="92" customWidth="1"/>
    <col min="7178" max="7178" width="12.42578125" style="92" customWidth="1"/>
    <col min="7179" max="7179" width="12" style="92" customWidth="1"/>
    <col min="7180" max="7180" width="11.85546875" style="92" customWidth="1"/>
    <col min="7181" max="7424" width="9.140625" style="92"/>
    <col min="7425" max="7425" width="8.28515625" style="92" customWidth="1"/>
    <col min="7426" max="7426" width="15.5703125" style="92" customWidth="1"/>
    <col min="7427" max="7427" width="15.28515625" style="92" customWidth="1"/>
    <col min="7428" max="7428" width="17.42578125" style="92" customWidth="1"/>
    <col min="7429" max="7429" width="16.140625" style="92" customWidth="1"/>
    <col min="7430" max="7430" width="16" style="92" customWidth="1"/>
    <col min="7431" max="7431" width="14.85546875" style="92" customWidth="1"/>
    <col min="7432" max="7432" width="17.140625" style="92" customWidth="1"/>
    <col min="7433" max="7433" width="15" style="92" customWidth="1"/>
    <col min="7434" max="7434" width="12.42578125" style="92" customWidth="1"/>
    <col min="7435" max="7435" width="12" style="92" customWidth="1"/>
    <col min="7436" max="7436" width="11.85546875" style="92" customWidth="1"/>
    <col min="7437" max="7680" width="9.140625" style="92"/>
    <col min="7681" max="7681" width="8.28515625" style="92" customWidth="1"/>
    <col min="7682" max="7682" width="15.5703125" style="92" customWidth="1"/>
    <col min="7683" max="7683" width="15.28515625" style="92" customWidth="1"/>
    <col min="7684" max="7684" width="17.42578125" style="92" customWidth="1"/>
    <col min="7685" max="7685" width="16.140625" style="92" customWidth="1"/>
    <col min="7686" max="7686" width="16" style="92" customWidth="1"/>
    <col min="7687" max="7687" width="14.85546875" style="92" customWidth="1"/>
    <col min="7688" max="7688" width="17.140625" style="92" customWidth="1"/>
    <col min="7689" max="7689" width="15" style="92" customWidth="1"/>
    <col min="7690" max="7690" width="12.42578125" style="92" customWidth="1"/>
    <col min="7691" max="7691" width="12" style="92" customWidth="1"/>
    <col min="7692" max="7692" width="11.85546875" style="92" customWidth="1"/>
    <col min="7693" max="7936" width="9.140625" style="92"/>
    <col min="7937" max="7937" width="8.28515625" style="92" customWidth="1"/>
    <col min="7938" max="7938" width="15.5703125" style="92" customWidth="1"/>
    <col min="7939" max="7939" width="15.28515625" style="92" customWidth="1"/>
    <col min="7940" max="7940" width="17.42578125" style="92" customWidth="1"/>
    <col min="7941" max="7941" width="16.140625" style="92" customWidth="1"/>
    <col min="7942" max="7942" width="16" style="92" customWidth="1"/>
    <col min="7943" max="7943" width="14.85546875" style="92" customWidth="1"/>
    <col min="7944" max="7944" width="17.140625" style="92" customWidth="1"/>
    <col min="7945" max="7945" width="15" style="92" customWidth="1"/>
    <col min="7946" max="7946" width="12.42578125" style="92" customWidth="1"/>
    <col min="7947" max="7947" width="12" style="92" customWidth="1"/>
    <col min="7948" max="7948" width="11.85546875" style="92" customWidth="1"/>
    <col min="7949" max="8192" width="9.140625" style="92"/>
    <col min="8193" max="8193" width="8.28515625" style="92" customWidth="1"/>
    <col min="8194" max="8194" width="15.5703125" style="92" customWidth="1"/>
    <col min="8195" max="8195" width="15.28515625" style="92" customWidth="1"/>
    <col min="8196" max="8196" width="17.42578125" style="92" customWidth="1"/>
    <col min="8197" max="8197" width="16.140625" style="92" customWidth="1"/>
    <col min="8198" max="8198" width="16" style="92" customWidth="1"/>
    <col min="8199" max="8199" width="14.85546875" style="92" customWidth="1"/>
    <col min="8200" max="8200" width="17.140625" style="92" customWidth="1"/>
    <col min="8201" max="8201" width="15" style="92" customWidth="1"/>
    <col min="8202" max="8202" width="12.42578125" style="92" customWidth="1"/>
    <col min="8203" max="8203" width="12" style="92" customWidth="1"/>
    <col min="8204" max="8204" width="11.85546875" style="92" customWidth="1"/>
    <col min="8205" max="8448" width="9.140625" style="92"/>
    <col min="8449" max="8449" width="8.28515625" style="92" customWidth="1"/>
    <col min="8450" max="8450" width="15.5703125" style="92" customWidth="1"/>
    <col min="8451" max="8451" width="15.28515625" style="92" customWidth="1"/>
    <col min="8452" max="8452" width="17.42578125" style="92" customWidth="1"/>
    <col min="8453" max="8453" width="16.140625" style="92" customWidth="1"/>
    <col min="8454" max="8454" width="16" style="92" customWidth="1"/>
    <col min="8455" max="8455" width="14.85546875" style="92" customWidth="1"/>
    <col min="8456" max="8456" width="17.140625" style="92" customWidth="1"/>
    <col min="8457" max="8457" width="15" style="92" customWidth="1"/>
    <col min="8458" max="8458" width="12.42578125" style="92" customWidth="1"/>
    <col min="8459" max="8459" width="12" style="92" customWidth="1"/>
    <col min="8460" max="8460" width="11.85546875" style="92" customWidth="1"/>
    <col min="8461" max="8704" width="9.140625" style="92"/>
    <col min="8705" max="8705" width="8.28515625" style="92" customWidth="1"/>
    <col min="8706" max="8706" width="15.5703125" style="92" customWidth="1"/>
    <col min="8707" max="8707" width="15.28515625" style="92" customWidth="1"/>
    <col min="8708" max="8708" width="17.42578125" style="92" customWidth="1"/>
    <col min="8709" max="8709" width="16.140625" style="92" customWidth="1"/>
    <col min="8710" max="8710" width="16" style="92" customWidth="1"/>
    <col min="8711" max="8711" width="14.85546875" style="92" customWidth="1"/>
    <col min="8712" max="8712" width="17.140625" style="92" customWidth="1"/>
    <col min="8713" max="8713" width="15" style="92" customWidth="1"/>
    <col min="8714" max="8714" width="12.42578125" style="92" customWidth="1"/>
    <col min="8715" max="8715" width="12" style="92" customWidth="1"/>
    <col min="8716" max="8716" width="11.85546875" style="92" customWidth="1"/>
    <col min="8717" max="8960" width="9.140625" style="92"/>
    <col min="8961" max="8961" width="8.28515625" style="92" customWidth="1"/>
    <col min="8962" max="8962" width="15.5703125" style="92" customWidth="1"/>
    <col min="8963" max="8963" width="15.28515625" style="92" customWidth="1"/>
    <col min="8964" max="8964" width="17.42578125" style="92" customWidth="1"/>
    <col min="8965" max="8965" width="16.140625" style="92" customWidth="1"/>
    <col min="8966" max="8966" width="16" style="92" customWidth="1"/>
    <col min="8967" max="8967" width="14.85546875" style="92" customWidth="1"/>
    <col min="8968" max="8968" width="17.140625" style="92" customWidth="1"/>
    <col min="8969" max="8969" width="15" style="92" customWidth="1"/>
    <col min="8970" max="8970" width="12.42578125" style="92" customWidth="1"/>
    <col min="8971" max="8971" width="12" style="92" customWidth="1"/>
    <col min="8972" max="8972" width="11.85546875" style="92" customWidth="1"/>
    <col min="8973" max="9216" width="9.140625" style="92"/>
    <col min="9217" max="9217" width="8.28515625" style="92" customWidth="1"/>
    <col min="9218" max="9218" width="15.5703125" style="92" customWidth="1"/>
    <col min="9219" max="9219" width="15.28515625" style="92" customWidth="1"/>
    <col min="9220" max="9220" width="17.42578125" style="92" customWidth="1"/>
    <col min="9221" max="9221" width="16.140625" style="92" customWidth="1"/>
    <col min="9222" max="9222" width="16" style="92" customWidth="1"/>
    <col min="9223" max="9223" width="14.85546875" style="92" customWidth="1"/>
    <col min="9224" max="9224" width="17.140625" style="92" customWidth="1"/>
    <col min="9225" max="9225" width="15" style="92" customWidth="1"/>
    <col min="9226" max="9226" width="12.42578125" style="92" customWidth="1"/>
    <col min="9227" max="9227" width="12" style="92" customWidth="1"/>
    <col min="9228" max="9228" width="11.85546875" style="92" customWidth="1"/>
    <col min="9229" max="9472" width="9.140625" style="92"/>
    <col min="9473" max="9473" width="8.28515625" style="92" customWidth="1"/>
    <col min="9474" max="9474" width="15.5703125" style="92" customWidth="1"/>
    <col min="9475" max="9475" width="15.28515625" style="92" customWidth="1"/>
    <col min="9476" max="9476" width="17.42578125" style="92" customWidth="1"/>
    <col min="9477" max="9477" width="16.140625" style="92" customWidth="1"/>
    <col min="9478" max="9478" width="16" style="92" customWidth="1"/>
    <col min="9479" max="9479" width="14.85546875" style="92" customWidth="1"/>
    <col min="9480" max="9480" width="17.140625" style="92" customWidth="1"/>
    <col min="9481" max="9481" width="15" style="92" customWidth="1"/>
    <col min="9482" max="9482" width="12.42578125" style="92" customWidth="1"/>
    <col min="9483" max="9483" width="12" style="92" customWidth="1"/>
    <col min="9484" max="9484" width="11.85546875" style="92" customWidth="1"/>
    <col min="9485" max="9728" width="9.140625" style="92"/>
    <col min="9729" max="9729" width="8.28515625" style="92" customWidth="1"/>
    <col min="9730" max="9730" width="15.5703125" style="92" customWidth="1"/>
    <col min="9731" max="9731" width="15.28515625" style="92" customWidth="1"/>
    <col min="9732" max="9732" width="17.42578125" style="92" customWidth="1"/>
    <col min="9733" max="9733" width="16.140625" style="92" customWidth="1"/>
    <col min="9734" max="9734" width="16" style="92" customWidth="1"/>
    <col min="9735" max="9735" width="14.85546875" style="92" customWidth="1"/>
    <col min="9736" max="9736" width="17.140625" style="92" customWidth="1"/>
    <col min="9737" max="9737" width="15" style="92" customWidth="1"/>
    <col min="9738" max="9738" width="12.42578125" style="92" customWidth="1"/>
    <col min="9739" max="9739" width="12" style="92" customWidth="1"/>
    <col min="9740" max="9740" width="11.85546875" style="92" customWidth="1"/>
    <col min="9741" max="9984" width="9.140625" style="92"/>
    <col min="9985" max="9985" width="8.28515625" style="92" customWidth="1"/>
    <col min="9986" max="9986" width="15.5703125" style="92" customWidth="1"/>
    <col min="9987" max="9987" width="15.28515625" style="92" customWidth="1"/>
    <col min="9988" max="9988" width="17.42578125" style="92" customWidth="1"/>
    <col min="9989" max="9989" width="16.140625" style="92" customWidth="1"/>
    <col min="9990" max="9990" width="16" style="92" customWidth="1"/>
    <col min="9991" max="9991" width="14.85546875" style="92" customWidth="1"/>
    <col min="9992" max="9992" width="17.140625" style="92" customWidth="1"/>
    <col min="9993" max="9993" width="15" style="92" customWidth="1"/>
    <col min="9994" max="9994" width="12.42578125" style="92" customWidth="1"/>
    <col min="9995" max="9995" width="12" style="92" customWidth="1"/>
    <col min="9996" max="9996" width="11.85546875" style="92" customWidth="1"/>
    <col min="9997" max="10240" width="9.140625" style="92"/>
    <col min="10241" max="10241" width="8.28515625" style="92" customWidth="1"/>
    <col min="10242" max="10242" width="15.5703125" style="92" customWidth="1"/>
    <col min="10243" max="10243" width="15.28515625" style="92" customWidth="1"/>
    <col min="10244" max="10244" width="17.42578125" style="92" customWidth="1"/>
    <col min="10245" max="10245" width="16.140625" style="92" customWidth="1"/>
    <col min="10246" max="10246" width="16" style="92" customWidth="1"/>
    <col min="10247" max="10247" width="14.85546875" style="92" customWidth="1"/>
    <col min="10248" max="10248" width="17.140625" style="92" customWidth="1"/>
    <col min="10249" max="10249" width="15" style="92" customWidth="1"/>
    <col min="10250" max="10250" width="12.42578125" style="92" customWidth="1"/>
    <col min="10251" max="10251" width="12" style="92" customWidth="1"/>
    <col min="10252" max="10252" width="11.85546875" style="92" customWidth="1"/>
    <col min="10253" max="10496" width="9.140625" style="92"/>
    <col min="10497" max="10497" width="8.28515625" style="92" customWidth="1"/>
    <col min="10498" max="10498" width="15.5703125" style="92" customWidth="1"/>
    <col min="10499" max="10499" width="15.28515625" style="92" customWidth="1"/>
    <col min="10500" max="10500" width="17.42578125" style="92" customWidth="1"/>
    <col min="10501" max="10501" width="16.140625" style="92" customWidth="1"/>
    <col min="10502" max="10502" width="16" style="92" customWidth="1"/>
    <col min="10503" max="10503" width="14.85546875" style="92" customWidth="1"/>
    <col min="10504" max="10504" width="17.140625" style="92" customWidth="1"/>
    <col min="10505" max="10505" width="15" style="92" customWidth="1"/>
    <col min="10506" max="10506" width="12.42578125" style="92" customWidth="1"/>
    <col min="10507" max="10507" width="12" style="92" customWidth="1"/>
    <col min="10508" max="10508" width="11.85546875" style="92" customWidth="1"/>
    <col min="10509" max="10752" width="9.140625" style="92"/>
    <col min="10753" max="10753" width="8.28515625" style="92" customWidth="1"/>
    <col min="10754" max="10754" width="15.5703125" style="92" customWidth="1"/>
    <col min="10755" max="10755" width="15.28515625" style="92" customWidth="1"/>
    <col min="10756" max="10756" width="17.42578125" style="92" customWidth="1"/>
    <col min="10757" max="10757" width="16.140625" style="92" customWidth="1"/>
    <col min="10758" max="10758" width="16" style="92" customWidth="1"/>
    <col min="10759" max="10759" width="14.85546875" style="92" customWidth="1"/>
    <col min="10760" max="10760" width="17.140625" style="92" customWidth="1"/>
    <col min="10761" max="10761" width="15" style="92" customWidth="1"/>
    <col min="10762" max="10762" width="12.42578125" style="92" customWidth="1"/>
    <col min="10763" max="10763" width="12" style="92" customWidth="1"/>
    <col min="10764" max="10764" width="11.85546875" style="92" customWidth="1"/>
    <col min="10765" max="11008" width="9.140625" style="92"/>
    <col min="11009" max="11009" width="8.28515625" style="92" customWidth="1"/>
    <col min="11010" max="11010" width="15.5703125" style="92" customWidth="1"/>
    <col min="11011" max="11011" width="15.28515625" style="92" customWidth="1"/>
    <col min="11012" max="11012" width="17.42578125" style="92" customWidth="1"/>
    <col min="11013" max="11013" width="16.140625" style="92" customWidth="1"/>
    <col min="11014" max="11014" width="16" style="92" customWidth="1"/>
    <col min="11015" max="11015" width="14.85546875" style="92" customWidth="1"/>
    <col min="11016" max="11016" width="17.140625" style="92" customWidth="1"/>
    <col min="11017" max="11017" width="15" style="92" customWidth="1"/>
    <col min="11018" max="11018" width="12.42578125" style="92" customWidth="1"/>
    <col min="11019" max="11019" width="12" style="92" customWidth="1"/>
    <col min="11020" max="11020" width="11.85546875" style="92" customWidth="1"/>
    <col min="11021" max="11264" width="9.140625" style="92"/>
    <col min="11265" max="11265" width="8.28515625" style="92" customWidth="1"/>
    <col min="11266" max="11266" width="15.5703125" style="92" customWidth="1"/>
    <col min="11267" max="11267" width="15.28515625" style="92" customWidth="1"/>
    <col min="11268" max="11268" width="17.42578125" style="92" customWidth="1"/>
    <col min="11269" max="11269" width="16.140625" style="92" customWidth="1"/>
    <col min="11270" max="11270" width="16" style="92" customWidth="1"/>
    <col min="11271" max="11271" width="14.85546875" style="92" customWidth="1"/>
    <col min="11272" max="11272" width="17.140625" style="92" customWidth="1"/>
    <col min="11273" max="11273" width="15" style="92" customWidth="1"/>
    <col min="11274" max="11274" width="12.42578125" style="92" customWidth="1"/>
    <col min="11275" max="11275" width="12" style="92" customWidth="1"/>
    <col min="11276" max="11276" width="11.85546875" style="92" customWidth="1"/>
    <col min="11277" max="11520" width="9.140625" style="92"/>
    <col min="11521" max="11521" width="8.28515625" style="92" customWidth="1"/>
    <col min="11522" max="11522" width="15.5703125" style="92" customWidth="1"/>
    <col min="11523" max="11523" width="15.28515625" style="92" customWidth="1"/>
    <col min="11524" max="11524" width="17.42578125" style="92" customWidth="1"/>
    <col min="11525" max="11525" width="16.140625" style="92" customWidth="1"/>
    <col min="11526" max="11526" width="16" style="92" customWidth="1"/>
    <col min="11527" max="11527" width="14.85546875" style="92" customWidth="1"/>
    <col min="11528" max="11528" width="17.140625" style="92" customWidth="1"/>
    <col min="11529" max="11529" width="15" style="92" customWidth="1"/>
    <col min="11530" max="11530" width="12.42578125" style="92" customWidth="1"/>
    <col min="11531" max="11531" width="12" style="92" customWidth="1"/>
    <col min="11532" max="11532" width="11.85546875" style="92" customWidth="1"/>
    <col min="11533" max="11776" width="9.140625" style="92"/>
    <col min="11777" max="11777" width="8.28515625" style="92" customWidth="1"/>
    <col min="11778" max="11778" width="15.5703125" style="92" customWidth="1"/>
    <col min="11779" max="11779" width="15.28515625" style="92" customWidth="1"/>
    <col min="11780" max="11780" width="17.42578125" style="92" customWidth="1"/>
    <col min="11781" max="11781" width="16.140625" style="92" customWidth="1"/>
    <col min="11782" max="11782" width="16" style="92" customWidth="1"/>
    <col min="11783" max="11783" width="14.85546875" style="92" customWidth="1"/>
    <col min="11784" max="11784" width="17.140625" style="92" customWidth="1"/>
    <col min="11785" max="11785" width="15" style="92" customWidth="1"/>
    <col min="11786" max="11786" width="12.42578125" style="92" customWidth="1"/>
    <col min="11787" max="11787" width="12" style="92" customWidth="1"/>
    <col min="11788" max="11788" width="11.85546875" style="92" customWidth="1"/>
    <col min="11789" max="12032" width="9.140625" style="92"/>
    <col min="12033" max="12033" width="8.28515625" style="92" customWidth="1"/>
    <col min="12034" max="12034" width="15.5703125" style="92" customWidth="1"/>
    <col min="12035" max="12035" width="15.28515625" style="92" customWidth="1"/>
    <col min="12036" max="12036" width="17.42578125" style="92" customWidth="1"/>
    <col min="12037" max="12037" width="16.140625" style="92" customWidth="1"/>
    <col min="12038" max="12038" width="16" style="92" customWidth="1"/>
    <col min="12039" max="12039" width="14.85546875" style="92" customWidth="1"/>
    <col min="12040" max="12040" width="17.140625" style="92" customWidth="1"/>
    <col min="12041" max="12041" width="15" style="92" customWidth="1"/>
    <col min="12042" max="12042" width="12.42578125" style="92" customWidth="1"/>
    <col min="12043" max="12043" width="12" style="92" customWidth="1"/>
    <col min="12044" max="12044" width="11.85546875" style="92" customWidth="1"/>
    <col min="12045" max="12288" width="9.140625" style="92"/>
    <col min="12289" max="12289" width="8.28515625" style="92" customWidth="1"/>
    <col min="12290" max="12290" width="15.5703125" style="92" customWidth="1"/>
    <col min="12291" max="12291" width="15.28515625" style="92" customWidth="1"/>
    <col min="12292" max="12292" width="17.42578125" style="92" customWidth="1"/>
    <col min="12293" max="12293" width="16.140625" style="92" customWidth="1"/>
    <col min="12294" max="12294" width="16" style="92" customWidth="1"/>
    <col min="12295" max="12295" width="14.85546875" style="92" customWidth="1"/>
    <col min="12296" max="12296" width="17.140625" style="92" customWidth="1"/>
    <col min="12297" max="12297" width="15" style="92" customWidth="1"/>
    <col min="12298" max="12298" width="12.42578125" style="92" customWidth="1"/>
    <col min="12299" max="12299" width="12" style="92" customWidth="1"/>
    <col min="12300" max="12300" width="11.85546875" style="92" customWidth="1"/>
    <col min="12301" max="12544" width="9.140625" style="92"/>
    <col min="12545" max="12545" width="8.28515625" style="92" customWidth="1"/>
    <col min="12546" max="12546" width="15.5703125" style="92" customWidth="1"/>
    <col min="12547" max="12547" width="15.28515625" style="92" customWidth="1"/>
    <col min="12548" max="12548" width="17.42578125" style="92" customWidth="1"/>
    <col min="12549" max="12549" width="16.140625" style="92" customWidth="1"/>
    <col min="12550" max="12550" width="16" style="92" customWidth="1"/>
    <col min="12551" max="12551" width="14.85546875" style="92" customWidth="1"/>
    <col min="12552" max="12552" width="17.140625" style="92" customWidth="1"/>
    <col min="12553" max="12553" width="15" style="92" customWidth="1"/>
    <col min="12554" max="12554" width="12.42578125" style="92" customWidth="1"/>
    <col min="12555" max="12555" width="12" style="92" customWidth="1"/>
    <col min="12556" max="12556" width="11.85546875" style="92" customWidth="1"/>
    <col min="12557" max="12800" width="9.140625" style="92"/>
    <col min="12801" max="12801" width="8.28515625" style="92" customWidth="1"/>
    <col min="12802" max="12802" width="15.5703125" style="92" customWidth="1"/>
    <col min="12803" max="12803" width="15.28515625" style="92" customWidth="1"/>
    <col min="12804" max="12804" width="17.42578125" style="92" customWidth="1"/>
    <col min="12805" max="12805" width="16.140625" style="92" customWidth="1"/>
    <col min="12806" max="12806" width="16" style="92" customWidth="1"/>
    <col min="12807" max="12807" width="14.85546875" style="92" customWidth="1"/>
    <col min="12808" max="12808" width="17.140625" style="92" customWidth="1"/>
    <col min="12809" max="12809" width="15" style="92" customWidth="1"/>
    <col min="12810" max="12810" width="12.42578125" style="92" customWidth="1"/>
    <col min="12811" max="12811" width="12" style="92" customWidth="1"/>
    <col min="12812" max="12812" width="11.85546875" style="92" customWidth="1"/>
    <col min="12813" max="13056" width="9.140625" style="92"/>
    <col min="13057" max="13057" width="8.28515625" style="92" customWidth="1"/>
    <col min="13058" max="13058" width="15.5703125" style="92" customWidth="1"/>
    <col min="13059" max="13059" width="15.28515625" style="92" customWidth="1"/>
    <col min="13060" max="13060" width="17.42578125" style="92" customWidth="1"/>
    <col min="13061" max="13061" width="16.140625" style="92" customWidth="1"/>
    <col min="13062" max="13062" width="16" style="92" customWidth="1"/>
    <col min="13063" max="13063" width="14.85546875" style="92" customWidth="1"/>
    <col min="13064" max="13064" width="17.140625" style="92" customWidth="1"/>
    <col min="13065" max="13065" width="15" style="92" customWidth="1"/>
    <col min="13066" max="13066" width="12.42578125" style="92" customWidth="1"/>
    <col min="13067" max="13067" width="12" style="92" customWidth="1"/>
    <col min="13068" max="13068" width="11.85546875" style="92" customWidth="1"/>
    <col min="13069" max="13312" width="9.140625" style="92"/>
    <col min="13313" max="13313" width="8.28515625" style="92" customWidth="1"/>
    <col min="13314" max="13314" width="15.5703125" style="92" customWidth="1"/>
    <col min="13315" max="13315" width="15.28515625" style="92" customWidth="1"/>
    <col min="13316" max="13316" width="17.42578125" style="92" customWidth="1"/>
    <col min="13317" max="13317" width="16.140625" style="92" customWidth="1"/>
    <col min="13318" max="13318" width="16" style="92" customWidth="1"/>
    <col min="13319" max="13319" width="14.85546875" style="92" customWidth="1"/>
    <col min="13320" max="13320" width="17.140625" style="92" customWidth="1"/>
    <col min="13321" max="13321" width="15" style="92" customWidth="1"/>
    <col min="13322" max="13322" width="12.42578125" style="92" customWidth="1"/>
    <col min="13323" max="13323" width="12" style="92" customWidth="1"/>
    <col min="13324" max="13324" width="11.85546875" style="92" customWidth="1"/>
    <col min="13325" max="13568" width="9.140625" style="92"/>
    <col min="13569" max="13569" width="8.28515625" style="92" customWidth="1"/>
    <col min="13570" max="13570" width="15.5703125" style="92" customWidth="1"/>
    <col min="13571" max="13571" width="15.28515625" style="92" customWidth="1"/>
    <col min="13572" max="13572" width="17.42578125" style="92" customWidth="1"/>
    <col min="13573" max="13573" width="16.140625" style="92" customWidth="1"/>
    <col min="13574" max="13574" width="16" style="92" customWidth="1"/>
    <col min="13575" max="13575" width="14.85546875" style="92" customWidth="1"/>
    <col min="13576" max="13576" width="17.140625" style="92" customWidth="1"/>
    <col min="13577" max="13577" width="15" style="92" customWidth="1"/>
    <col min="13578" max="13578" width="12.42578125" style="92" customWidth="1"/>
    <col min="13579" max="13579" width="12" style="92" customWidth="1"/>
    <col min="13580" max="13580" width="11.85546875" style="92" customWidth="1"/>
    <col min="13581" max="13824" width="9.140625" style="92"/>
    <col min="13825" max="13825" width="8.28515625" style="92" customWidth="1"/>
    <col min="13826" max="13826" width="15.5703125" style="92" customWidth="1"/>
    <col min="13827" max="13827" width="15.28515625" style="92" customWidth="1"/>
    <col min="13828" max="13828" width="17.42578125" style="92" customWidth="1"/>
    <col min="13829" max="13829" width="16.140625" style="92" customWidth="1"/>
    <col min="13830" max="13830" width="16" style="92" customWidth="1"/>
    <col min="13831" max="13831" width="14.85546875" style="92" customWidth="1"/>
    <col min="13832" max="13832" width="17.140625" style="92" customWidth="1"/>
    <col min="13833" max="13833" width="15" style="92" customWidth="1"/>
    <col min="13834" max="13834" width="12.42578125" style="92" customWidth="1"/>
    <col min="13835" max="13835" width="12" style="92" customWidth="1"/>
    <col min="13836" max="13836" width="11.85546875" style="92" customWidth="1"/>
    <col min="13837" max="14080" width="9.140625" style="92"/>
    <col min="14081" max="14081" width="8.28515625" style="92" customWidth="1"/>
    <col min="14082" max="14082" width="15.5703125" style="92" customWidth="1"/>
    <col min="14083" max="14083" width="15.28515625" style="92" customWidth="1"/>
    <col min="14084" max="14084" width="17.42578125" style="92" customWidth="1"/>
    <col min="14085" max="14085" width="16.140625" style="92" customWidth="1"/>
    <col min="14086" max="14086" width="16" style="92" customWidth="1"/>
    <col min="14087" max="14087" width="14.85546875" style="92" customWidth="1"/>
    <col min="14088" max="14088" width="17.140625" style="92" customWidth="1"/>
    <col min="14089" max="14089" width="15" style="92" customWidth="1"/>
    <col min="14090" max="14090" width="12.42578125" style="92" customWidth="1"/>
    <col min="14091" max="14091" width="12" style="92" customWidth="1"/>
    <col min="14092" max="14092" width="11.85546875" style="92" customWidth="1"/>
    <col min="14093" max="14336" width="9.140625" style="92"/>
    <col min="14337" max="14337" width="8.28515625" style="92" customWidth="1"/>
    <col min="14338" max="14338" width="15.5703125" style="92" customWidth="1"/>
    <col min="14339" max="14339" width="15.28515625" style="92" customWidth="1"/>
    <col min="14340" max="14340" width="17.42578125" style="92" customWidth="1"/>
    <col min="14341" max="14341" width="16.140625" style="92" customWidth="1"/>
    <col min="14342" max="14342" width="16" style="92" customWidth="1"/>
    <col min="14343" max="14343" width="14.85546875" style="92" customWidth="1"/>
    <col min="14344" max="14344" width="17.140625" style="92" customWidth="1"/>
    <col min="14345" max="14345" width="15" style="92" customWidth="1"/>
    <col min="14346" max="14346" width="12.42578125" style="92" customWidth="1"/>
    <col min="14347" max="14347" width="12" style="92" customWidth="1"/>
    <col min="14348" max="14348" width="11.85546875" style="92" customWidth="1"/>
    <col min="14349" max="14592" width="9.140625" style="92"/>
    <col min="14593" max="14593" width="8.28515625" style="92" customWidth="1"/>
    <col min="14594" max="14594" width="15.5703125" style="92" customWidth="1"/>
    <col min="14595" max="14595" width="15.28515625" style="92" customWidth="1"/>
    <col min="14596" max="14596" width="17.42578125" style="92" customWidth="1"/>
    <col min="14597" max="14597" width="16.140625" style="92" customWidth="1"/>
    <col min="14598" max="14598" width="16" style="92" customWidth="1"/>
    <col min="14599" max="14599" width="14.85546875" style="92" customWidth="1"/>
    <col min="14600" max="14600" width="17.140625" style="92" customWidth="1"/>
    <col min="14601" max="14601" width="15" style="92" customWidth="1"/>
    <col min="14602" max="14602" width="12.42578125" style="92" customWidth="1"/>
    <col min="14603" max="14603" width="12" style="92" customWidth="1"/>
    <col min="14604" max="14604" width="11.85546875" style="92" customWidth="1"/>
    <col min="14605" max="14848" width="9.140625" style="92"/>
    <col min="14849" max="14849" width="8.28515625" style="92" customWidth="1"/>
    <col min="14850" max="14850" width="15.5703125" style="92" customWidth="1"/>
    <col min="14851" max="14851" width="15.28515625" style="92" customWidth="1"/>
    <col min="14852" max="14852" width="17.42578125" style="92" customWidth="1"/>
    <col min="14853" max="14853" width="16.140625" style="92" customWidth="1"/>
    <col min="14854" max="14854" width="16" style="92" customWidth="1"/>
    <col min="14855" max="14855" width="14.85546875" style="92" customWidth="1"/>
    <col min="14856" max="14856" width="17.140625" style="92" customWidth="1"/>
    <col min="14857" max="14857" width="15" style="92" customWidth="1"/>
    <col min="14858" max="14858" width="12.42578125" style="92" customWidth="1"/>
    <col min="14859" max="14859" width="12" style="92" customWidth="1"/>
    <col min="14860" max="14860" width="11.85546875" style="92" customWidth="1"/>
    <col min="14861" max="15104" width="9.140625" style="92"/>
    <col min="15105" max="15105" width="8.28515625" style="92" customWidth="1"/>
    <col min="15106" max="15106" width="15.5703125" style="92" customWidth="1"/>
    <col min="15107" max="15107" width="15.28515625" style="92" customWidth="1"/>
    <col min="15108" max="15108" width="17.42578125" style="92" customWidth="1"/>
    <col min="15109" max="15109" width="16.140625" style="92" customWidth="1"/>
    <col min="15110" max="15110" width="16" style="92" customWidth="1"/>
    <col min="15111" max="15111" width="14.85546875" style="92" customWidth="1"/>
    <col min="15112" max="15112" width="17.140625" style="92" customWidth="1"/>
    <col min="15113" max="15113" width="15" style="92" customWidth="1"/>
    <col min="15114" max="15114" width="12.42578125" style="92" customWidth="1"/>
    <col min="15115" max="15115" width="12" style="92" customWidth="1"/>
    <col min="15116" max="15116" width="11.85546875" style="92" customWidth="1"/>
    <col min="15117" max="15360" width="9.140625" style="92"/>
    <col min="15361" max="15361" width="8.28515625" style="92" customWidth="1"/>
    <col min="15362" max="15362" width="15.5703125" style="92" customWidth="1"/>
    <col min="15363" max="15363" width="15.28515625" style="92" customWidth="1"/>
    <col min="15364" max="15364" width="17.42578125" style="92" customWidth="1"/>
    <col min="15365" max="15365" width="16.140625" style="92" customWidth="1"/>
    <col min="15366" max="15366" width="16" style="92" customWidth="1"/>
    <col min="15367" max="15367" width="14.85546875" style="92" customWidth="1"/>
    <col min="15368" max="15368" width="17.140625" style="92" customWidth="1"/>
    <col min="15369" max="15369" width="15" style="92" customWidth="1"/>
    <col min="15370" max="15370" width="12.42578125" style="92" customWidth="1"/>
    <col min="15371" max="15371" width="12" style="92" customWidth="1"/>
    <col min="15372" max="15372" width="11.85546875" style="92" customWidth="1"/>
    <col min="15373" max="15616" width="9.140625" style="92"/>
    <col min="15617" max="15617" width="8.28515625" style="92" customWidth="1"/>
    <col min="15618" max="15618" width="15.5703125" style="92" customWidth="1"/>
    <col min="15619" max="15619" width="15.28515625" style="92" customWidth="1"/>
    <col min="15620" max="15620" width="17.42578125" style="92" customWidth="1"/>
    <col min="15621" max="15621" width="16.140625" style="92" customWidth="1"/>
    <col min="15622" max="15622" width="16" style="92" customWidth="1"/>
    <col min="15623" max="15623" width="14.85546875" style="92" customWidth="1"/>
    <col min="15624" max="15624" width="17.140625" style="92" customWidth="1"/>
    <col min="15625" max="15625" width="15" style="92" customWidth="1"/>
    <col min="15626" max="15626" width="12.42578125" style="92" customWidth="1"/>
    <col min="15627" max="15627" width="12" style="92" customWidth="1"/>
    <col min="15628" max="15628" width="11.85546875" style="92" customWidth="1"/>
    <col min="15629" max="15872" width="9.140625" style="92"/>
    <col min="15873" max="15873" width="8.28515625" style="92" customWidth="1"/>
    <col min="15874" max="15874" width="15.5703125" style="92" customWidth="1"/>
    <col min="15875" max="15875" width="15.28515625" style="92" customWidth="1"/>
    <col min="15876" max="15876" width="17.42578125" style="92" customWidth="1"/>
    <col min="15877" max="15877" width="16.140625" style="92" customWidth="1"/>
    <col min="15878" max="15878" width="16" style="92" customWidth="1"/>
    <col min="15879" max="15879" width="14.85546875" style="92" customWidth="1"/>
    <col min="15880" max="15880" width="17.140625" style="92" customWidth="1"/>
    <col min="15881" max="15881" width="15" style="92" customWidth="1"/>
    <col min="15882" max="15882" width="12.42578125" style="92" customWidth="1"/>
    <col min="15883" max="15883" width="12" style="92" customWidth="1"/>
    <col min="15884" max="15884" width="11.85546875" style="92" customWidth="1"/>
    <col min="15885" max="16128" width="9.140625" style="92"/>
    <col min="16129" max="16129" width="8.28515625" style="92" customWidth="1"/>
    <col min="16130" max="16130" width="15.5703125" style="92" customWidth="1"/>
    <col min="16131" max="16131" width="15.28515625" style="92" customWidth="1"/>
    <col min="16132" max="16132" width="17.42578125" style="92" customWidth="1"/>
    <col min="16133" max="16133" width="16.140625" style="92" customWidth="1"/>
    <col min="16134" max="16134" width="16" style="92" customWidth="1"/>
    <col min="16135" max="16135" width="14.85546875" style="92" customWidth="1"/>
    <col min="16136" max="16136" width="17.140625" style="92" customWidth="1"/>
    <col min="16137" max="16137" width="15" style="92" customWidth="1"/>
    <col min="16138" max="16138" width="12.42578125" style="92" customWidth="1"/>
    <col min="16139" max="16139" width="12" style="92" customWidth="1"/>
    <col min="16140" max="16140" width="11.85546875" style="92" customWidth="1"/>
    <col min="16141" max="16384" width="9.140625" style="92"/>
  </cols>
  <sheetData>
    <row r="1" spans="1:12" ht="18" x14ac:dyDescent="0.35">
      <c r="A1" s="812" t="s">
        <v>0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360" t="s">
        <v>878</v>
      </c>
    </row>
    <row r="2" spans="1:12" ht="21" x14ac:dyDescent="0.35">
      <c r="A2" s="813" t="s">
        <v>744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</row>
    <row r="3" spans="1:12" ht="15" x14ac:dyDescent="0.3">
      <c r="A3" s="361"/>
      <c r="B3" s="361"/>
    </row>
    <row r="4" spans="1:12" ht="18" customHeight="1" x14ac:dyDescent="0.35">
      <c r="A4" s="814" t="s">
        <v>877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</row>
    <row r="5" spans="1:12" ht="15" x14ac:dyDescent="0.3">
      <c r="A5" s="362" t="s">
        <v>251</v>
      </c>
      <c r="B5" s="362"/>
      <c r="C5" s="810" t="s">
        <v>1047</v>
      </c>
      <c r="D5" s="810"/>
      <c r="E5" s="810"/>
    </row>
    <row r="6" spans="1:12" ht="15" x14ac:dyDescent="0.3">
      <c r="A6" s="362"/>
      <c r="B6" s="362"/>
    </row>
    <row r="7" spans="1:12" ht="15" x14ac:dyDescent="0.3">
      <c r="A7" s="811" t="s">
        <v>879</v>
      </c>
      <c r="B7" s="811"/>
      <c r="C7" s="811"/>
      <c r="D7" s="99">
        <v>83120000</v>
      </c>
      <c r="K7" s="815" t="s">
        <v>885</v>
      </c>
      <c r="L7" s="815"/>
    </row>
    <row r="8" spans="1:12" ht="15" x14ac:dyDescent="0.3">
      <c r="A8" s="811" t="s">
        <v>886</v>
      </c>
      <c r="B8" s="811"/>
      <c r="C8" s="811"/>
      <c r="D8" s="99">
        <v>70660000</v>
      </c>
      <c r="K8" s="363"/>
      <c r="L8" s="363"/>
    </row>
    <row r="9" spans="1:12" ht="15" x14ac:dyDescent="0.3">
      <c r="A9" s="362"/>
      <c r="B9" s="362"/>
      <c r="I9" s="809" t="s">
        <v>1049</v>
      </c>
      <c r="J9" s="809"/>
      <c r="K9" s="809"/>
      <c r="L9" s="809"/>
    </row>
    <row r="10" spans="1:12" ht="49.5" customHeight="1" x14ac:dyDescent="0.2">
      <c r="A10" s="816" t="s">
        <v>2</v>
      </c>
      <c r="B10" s="817" t="s">
        <v>77</v>
      </c>
      <c r="C10" s="808" t="s">
        <v>860</v>
      </c>
      <c r="D10" s="808"/>
      <c r="E10" s="808"/>
      <c r="F10" s="808"/>
      <c r="G10" s="808" t="s">
        <v>861</v>
      </c>
      <c r="H10" s="808"/>
      <c r="I10" s="808"/>
      <c r="J10" s="808"/>
      <c r="K10" s="808" t="s">
        <v>865</v>
      </c>
      <c r="L10" s="808" t="s">
        <v>862</v>
      </c>
    </row>
    <row r="11" spans="1:12" s="360" customFormat="1" ht="76.5" customHeight="1" x14ac:dyDescent="0.25">
      <c r="A11" s="816"/>
      <c r="B11" s="817"/>
      <c r="C11" s="364" t="s">
        <v>866</v>
      </c>
      <c r="D11" s="365" t="s">
        <v>863</v>
      </c>
      <c r="E11" s="365" t="s">
        <v>864</v>
      </c>
      <c r="F11" s="364" t="s">
        <v>867</v>
      </c>
      <c r="G11" s="364" t="s">
        <v>866</v>
      </c>
      <c r="H11" s="365" t="s">
        <v>863</v>
      </c>
      <c r="I11" s="365" t="s">
        <v>864</v>
      </c>
      <c r="J11" s="364" t="s">
        <v>867</v>
      </c>
      <c r="K11" s="808"/>
      <c r="L11" s="808"/>
    </row>
    <row r="12" spans="1:12" s="360" customFormat="1" ht="15" x14ac:dyDescent="0.25">
      <c r="A12" s="366">
        <v>1</v>
      </c>
      <c r="B12" s="367">
        <v>2</v>
      </c>
      <c r="C12" s="368">
        <v>3</v>
      </c>
      <c r="D12" s="367">
        <v>4</v>
      </c>
      <c r="E12" s="367">
        <v>5</v>
      </c>
      <c r="F12" s="368">
        <v>6</v>
      </c>
      <c r="G12" s="367">
        <v>7</v>
      </c>
      <c r="H12" s="367">
        <v>8</v>
      </c>
      <c r="I12" s="368">
        <v>9</v>
      </c>
      <c r="J12" s="367">
        <v>10</v>
      </c>
      <c r="K12" s="367">
        <v>11</v>
      </c>
      <c r="L12" s="368">
        <v>12</v>
      </c>
    </row>
    <row r="13" spans="1:12" x14ac:dyDescent="0.2">
      <c r="A13" s="98">
        <v>1</v>
      </c>
      <c r="B13" s="369" t="s">
        <v>868</v>
      </c>
      <c r="C13" s="529">
        <v>3372000</v>
      </c>
      <c r="D13" s="529">
        <v>3372000</v>
      </c>
      <c r="E13" s="529" t="s">
        <v>7</v>
      </c>
      <c r="F13" s="529">
        <v>0</v>
      </c>
      <c r="G13" s="480">
        <v>19260000</v>
      </c>
      <c r="H13" s="480">
        <v>19260000</v>
      </c>
      <c r="I13" s="480" t="s">
        <v>7</v>
      </c>
      <c r="J13" s="662">
        <v>1457106.35</v>
      </c>
      <c r="K13" s="664">
        <f>J13+F13</f>
        <v>1457106.35</v>
      </c>
      <c r="L13" s="369"/>
    </row>
    <row r="14" spans="1:12" x14ac:dyDescent="0.2">
      <c r="A14" s="98">
        <v>2</v>
      </c>
      <c r="B14" s="99" t="s">
        <v>869</v>
      </c>
      <c r="C14" s="529">
        <v>0</v>
      </c>
      <c r="D14" s="529">
        <v>0</v>
      </c>
      <c r="E14" s="529" t="s">
        <v>7</v>
      </c>
      <c r="F14" s="529">
        <v>0</v>
      </c>
      <c r="G14" s="480">
        <v>0</v>
      </c>
      <c r="H14" s="480">
        <v>0</v>
      </c>
      <c r="I14" s="480" t="s">
        <v>7</v>
      </c>
      <c r="J14" s="662">
        <v>0</v>
      </c>
      <c r="K14" s="664">
        <f t="shared" ref="K14:K24" si="0">J14+F14</f>
        <v>0</v>
      </c>
      <c r="L14" s="99"/>
    </row>
    <row r="15" spans="1:12" x14ac:dyDescent="0.2">
      <c r="A15" s="98">
        <v>3</v>
      </c>
      <c r="B15" s="99" t="s">
        <v>870</v>
      </c>
      <c r="C15" s="529">
        <v>0</v>
      </c>
      <c r="D15" s="529">
        <v>0</v>
      </c>
      <c r="E15" s="529" t="s">
        <v>7</v>
      </c>
      <c r="F15" s="529">
        <v>320000</v>
      </c>
      <c r="G15" s="480">
        <v>0</v>
      </c>
      <c r="H15" s="480">
        <v>0</v>
      </c>
      <c r="I15" s="480" t="s">
        <v>7</v>
      </c>
      <c r="J15" s="662">
        <v>1261655.52</v>
      </c>
      <c r="K15" s="664">
        <f t="shared" si="0"/>
        <v>1581655.52</v>
      </c>
      <c r="L15" s="99"/>
    </row>
    <row r="16" spans="1:12" x14ac:dyDescent="0.2">
      <c r="A16" s="98">
        <v>4</v>
      </c>
      <c r="B16" s="99" t="s">
        <v>871</v>
      </c>
      <c r="C16" s="529">
        <v>0</v>
      </c>
      <c r="D16" s="529">
        <v>0</v>
      </c>
      <c r="E16" s="529" t="s">
        <v>7</v>
      </c>
      <c r="F16" s="529">
        <v>1206000</v>
      </c>
      <c r="G16" s="480">
        <v>0</v>
      </c>
      <c r="H16" s="480">
        <v>0</v>
      </c>
      <c r="I16" s="480" t="s">
        <v>7</v>
      </c>
      <c r="J16" s="662">
        <v>11096207.690000001</v>
      </c>
      <c r="K16" s="664">
        <f t="shared" si="0"/>
        <v>12302207.690000001</v>
      </c>
      <c r="L16" s="99"/>
    </row>
    <row r="17" spans="1:12" x14ac:dyDescent="0.2">
      <c r="A17" s="98">
        <v>5</v>
      </c>
      <c r="B17" s="99" t="s">
        <v>872</v>
      </c>
      <c r="C17" s="529">
        <v>0</v>
      </c>
      <c r="D17" s="529">
        <v>0</v>
      </c>
      <c r="E17" s="529" t="s">
        <v>7</v>
      </c>
      <c r="F17" s="529">
        <v>1102000</v>
      </c>
      <c r="G17" s="480">
        <v>0</v>
      </c>
      <c r="H17" s="480">
        <v>0</v>
      </c>
      <c r="I17" s="480" t="s">
        <v>7</v>
      </c>
      <c r="J17" s="662">
        <v>4195427.88</v>
      </c>
      <c r="K17" s="664">
        <f t="shared" si="0"/>
        <v>5297427.88</v>
      </c>
      <c r="L17" s="99"/>
    </row>
    <row r="18" spans="1:12" x14ac:dyDescent="0.2">
      <c r="A18" s="98">
        <v>6</v>
      </c>
      <c r="B18" s="99" t="s">
        <v>873</v>
      </c>
      <c r="C18" s="529">
        <v>4104000</v>
      </c>
      <c r="D18" s="529">
        <v>4104000</v>
      </c>
      <c r="E18" s="529" t="s">
        <v>7</v>
      </c>
      <c r="F18" s="529">
        <v>1094000</v>
      </c>
      <c r="G18" s="480">
        <v>23136000</v>
      </c>
      <c r="H18" s="480">
        <v>23136000</v>
      </c>
      <c r="I18" s="480" t="s">
        <v>7</v>
      </c>
      <c r="J18" s="662">
        <v>5011776.54</v>
      </c>
      <c r="K18" s="664">
        <f t="shared" si="0"/>
        <v>6105776.54</v>
      </c>
      <c r="L18" s="99"/>
    </row>
    <row r="19" spans="1:12" x14ac:dyDescent="0.2">
      <c r="A19" s="98">
        <v>7</v>
      </c>
      <c r="B19" s="99" t="s">
        <v>874</v>
      </c>
      <c r="C19" s="529">
        <v>0</v>
      </c>
      <c r="D19" s="529">
        <v>0</v>
      </c>
      <c r="E19" s="529" t="s">
        <v>7</v>
      </c>
      <c r="F19" s="529">
        <v>1062000</v>
      </c>
      <c r="G19" s="480">
        <v>0</v>
      </c>
      <c r="H19" s="480">
        <v>0</v>
      </c>
      <c r="I19" s="480" t="s">
        <v>7</v>
      </c>
      <c r="J19" s="662">
        <v>4574512.68</v>
      </c>
      <c r="K19" s="664">
        <f t="shared" si="0"/>
        <v>5636512.6799999997</v>
      </c>
      <c r="L19" s="99"/>
    </row>
    <row r="20" spans="1:12" x14ac:dyDescent="0.2">
      <c r="A20" s="98">
        <v>8</v>
      </c>
      <c r="B20" s="99" t="s">
        <v>875</v>
      </c>
      <c r="C20" s="529">
        <v>0</v>
      </c>
      <c r="D20" s="529">
        <v>0</v>
      </c>
      <c r="E20" s="529" t="s">
        <v>7</v>
      </c>
      <c r="F20" s="529">
        <v>1049000</v>
      </c>
      <c r="G20" s="480">
        <v>0</v>
      </c>
      <c r="H20" s="480">
        <v>0</v>
      </c>
      <c r="I20" s="480" t="s">
        <v>7</v>
      </c>
      <c r="J20" s="662">
        <v>4465261.0999999996</v>
      </c>
      <c r="K20" s="664">
        <f t="shared" si="0"/>
        <v>5514261.0999999996</v>
      </c>
      <c r="L20" s="99"/>
    </row>
    <row r="21" spans="1:12" x14ac:dyDescent="0.2">
      <c r="A21" s="98">
        <v>9</v>
      </c>
      <c r="B21" s="99" t="s">
        <v>876</v>
      </c>
      <c r="C21" s="529">
        <v>4984000</v>
      </c>
      <c r="D21" s="529">
        <v>4984000</v>
      </c>
      <c r="E21" s="529" t="s">
        <v>7</v>
      </c>
      <c r="F21" s="529">
        <v>1052000</v>
      </c>
      <c r="G21" s="480">
        <v>28264000</v>
      </c>
      <c r="H21" s="480">
        <v>28264000</v>
      </c>
      <c r="I21" s="480" t="s">
        <v>7</v>
      </c>
      <c r="J21" s="662">
        <v>6198270.4299999997</v>
      </c>
      <c r="K21" s="664">
        <f t="shared" si="0"/>
        <v>7250270.4299999997</v>
      </c>
      <c r="L21" s="99"/>
    </row>
    <row r="22" spans="1:12" x14ac:dyDescent="0.2">
      <c r="A22" s="98">
        <v>10</v>
      </c>
      <c r="B22" s="99" t="s">
        <v>954</v>
      </c>
      <c r="C22" s="529">
        <v>0</v>
      </c>
      <c r="D22" s="529">
        <v>0</v>
      </c>
      <c r="E22" s="529" t="s">
        <v>7</v>
      </c>
      <c r="F22" s="529">
        <v>1049000</v>
      </c>
      <c r="G22" s="480">
        <v>0</v>
      </c>
      <c r="H22" s="480">
        <v>0</v>
      </c>
      <c r="I22" s="480" t="s">
        <v>7</v>
      </c>
      <c r="J22" s="662">
        <v>6619884.7000000002</v>
      </c>
      <c r="K22" s="664">
        <f t="shared" si="0"/>
        <v>7668884.7000000002</v>
      </c>
      <c r="L22" s="99"/>
    </row>
    <row r="23" spans="1:12" x14ac:dyDescent="0.2">
      <c r="A23" s="98">
        <v>11</v>
      </c>
      <c r="B23" s="99" t="s">
        <v>955</v>
      </c>
      <c r="C23" s="529">
        <v>0</v>
      </c>
      <c r="D23" s="529">
        <v>0</v>
      </c>
      <c r="E23" s="529" t="s">
        <v>7</v>
      </c>
      <c r="F23" s="529">
        <v>2852000</v>
      </c>
      <c r="G23" s="480">
        <v>0</v>
      </c>
      <c r="H23" s="480">
        <v>0</v>
      </c>
      <c r="I23" s="480" t="s">
        <v>7</v>
      </c>
      <c r="J23" s="662">
        <v>11733135.609999999</v>
      </c>
      <c r="K23" s="664">
        <f t="shared" si="0"/>
        <v>14585135.609999999</v>
      </c>
      <c r="L23" s="99"/>
    </row>
    <row r="24" spans="1:12" x14ac:dyDescent="0.2">
      <c r="A24" s="98">
        <v>12</v>
      </c>
      <c r="B24" s="99" t="s">
        <v>956</v>
      </c>
      <c r="C24" s="529">
        <v>0</v>
      </c>
      <c r="D24" s="529"/>
      <c r="E24" s="529" t="s">
        <v>7</v>
      </c>
      <c r="F24" s="529">
        <v>1046000</v>
      </c>
      <c r="G24" s="480">
        <v>0</v>
      </c>
      <c r="H24" s="480">
        <v>0</v>
      </c>
      <c r="I24" s="480" t="s">
        <v>7</v>
      </c>
      <c r="J24" s="662">
        <v>8139887.71</v>
      </c>
      <c r="K24" s="664">
        <f t="shared" si="0"/>
        <v>9185887.7100000009</v>
      </c>
      <c r="L24" s="99"/>
    </row>
    <row r="25" spans="1:12" x14ac:dyDescent="0.2">
      <c r="A25" s="95" t="s">
        <v>18</v>
      </c>
      <c r="B25" s="99"/>
      <c r="C25" s="530">
        <f>SUM(C13:C24)</f>
        <v>12460000</v>
      </c>
      <c r="D25" s="530">
        <f>SUM(D13:D24)</f>
        <v>12460000</v>
      </c>
      <c r="E25" s="530" t="s">
        <v>7</v>
      </c>
      <c r="F25" s="530">
        <f>SUM(F13:F24)</f>
        <v>11832000</v>
      </c>
      <c r="G25" s="530">
        <f>SUM(G13:G24)</f>
        <v>70660000</v>
      </c>
      <c r="H25" s="530">
        <f t="shared" ref="H25" si="1">SUM(H13)</f>
        <v>19260000</v>
      </c>
      <c r="I25" s="530" t="s">
        <v>7</v>
      </c>
      <c r="J25" s="663">
        <f>SUM(J13:J24)</f>
        <v>64753126.210000001</v>
      </c>
      <c r="K25" s="663">
        <f>SUM(K13:K24)</f>
        <v>76585126.210000008</v>
      </c>
      <c r="L25" s="99"/>
    </row>
    <row r="27" spans="1:12" ht="15" customHeight="1" x14ac:dyDescent="0.25">
      <c r="A27" s="370" t="s">
        <v>880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2" ht="15" customHeight="1" x14ac:dyDescent="0.2">
      <c r="A28" s="819" t="s">
        <v>887</v>
      </c>
      <c r="B28" s="819"/>
      <c r="C28" s="819"/>
      <c r="D28" s="819"/>
      <c r="E28" s="819"/>
      <c r="F28" s="819"/>
      <c r="G28" s="819"/>
      <c r="H28" s="819"/>
      <c r="I28" s="819"/>
      <c r="J28" s="819"/>
    </row>
    <row r="29" spans="1:12" ht="15" customHeight="1" x14ac:dyDescent="0.2">
      <c r="A29" s="819" t="s">
        <v>888</v>
      </c>
      <c r="B29" s="819"/>
      <c r="C29" s="819"/>
      <c r="D29" s="819"/>
      <c r="E29" s="371"/>
      <c r="F29" s="371"/>
      <c r="G29" s="371"/>
      <c r="H29" s="371"/>
      <c r="I29" s="371"/>
      <c r="J29" s="371"/>
    </row>
    <row r="30" spans="1:12" ht="15" customHeight="1" x14ac:dyDescent="0.2">
      <c r="A30" s="819" t="s">
        <v>889</v>
      </c>
      <c r="B30" s="819"/>
      <c r="C30" s="819"/>
      <c r="D30" s="819"/>
      <c r="E30" s="819"/>
      <c r="F30" s="819"/>
      <c r="G30" s="819"/>
      <c r="H30" s="819"/>
      <c r="I30" s="819"/>
      <c r="J30" s="819"/>
    </row>
    <row r="31" spans="1:12" ht="13.5" customHeight="1" x14ac:dyDescent="0.2">
      <c r="A31" s="820"/>
      <c r="B31" s="821"/>
      <c r="C31" s="821"/>
      <c r="D31" s="821"/>
      <c r="E31" s="821"/>
      <c r="F31" s="821"/>
      <c r="G31" s="821"/>
      <c r="H31" s="821"/>
      <c r="I31" s="819"/>
      <c r="J31" s="819"/>
    </row>
    <row r="32" spans="1:12" ht="15" customHeight="1" x14ac:dyDescent="0.2">
      <c r="A32" s="372"/>
      <c r="B32" s="373"/>
      <c r="C32" s="373"/>
      <c r="D32" s="373"/>
      <c r="E32" s="373"/>
      <c r="F32" s="373"/>
      <c r="G32" s="373"/>
      <c r="H32" s="373"/>
      <c r="I32" s="372"/>
      <c r="J32" s="372"/>
    </row>
    <row r="33" spans="1:17" ht="15" customHeight="1" x14ac:dyDescent="0.2">
      <c r="A33" s="372"/>
      <c r="B33" s="373"/>
      <c r="C33" s="373"/>
      <c r="D33" s="373"/>
      <c r="E33" s="373"/>
      <c r="F33" s="373"/>
      <c r="G33" s="781" t="s">
        <v>13</v>
      </c>
      <c r="H33" s="781"/>
      <c r="I33" s="781"/>
      <c r="J33" s="781"/>
      <c r="K33" s="781"/>
      <c r="L33" s="781"/>
      <c r="M33" s="781"/>
      <c r="N33" s="781"/>
      <c r="O33" s="781"/>
      <c r="P33" s="184"/>
      <c r="Q33" s="184"/>
    </row>
    <row r="34" spans="1:17" ht="15" customHeight="1" x14ac:dyDescent="0.2">
      <c r="A34" s="372"/>
      <c r="B34" s="373"/>
      <c r="C34" s="373"/>
      <c r="D34" s="373"/>
      <c r="E34" s="373"/>
      <c r="F34" s="373"/>
      <c r="G34" s="145"/>
      <c r="H34" s="781" t="s">
        <v>677</v>
      </c>
      <c r="I34" s="781"/>
      <c r="J34" s="781"/>
      <c r="K34" s="781"/>
      <c r="L34" s="781"/>
      <c r="M34" s="781"/>
      <c r="N34" s="781"/>
      <c r="O34" s="781"/>
      <c r="P34" s="184"/>
      <c r="Q34" s="184"/>
    </row>
    <row r="35" spans="1:17" ht="15" customHeight="1" x14ac:dyDescent="0.2">
      <c r="A35" s="374"/>
      <c r="B35" s="374"/>
      <c r="C35" s="374"/>
      <c r="D35" s="374"/>
      <c r="E35" s="374"/>
      <c r="G35" s="801" t="s">
        <v>1050</v>
      </c>
      <c r="H35" s="801"/>
      <c r="I35" s="801"/>
      <c r="J35" s="801"/>
      <c r="K35" s="801"/>
      <c r="L35" s="801"/>
      <c r="M35" s="801"/>
      <c r="N35" s="801"/>
      <c r="O35" s="782"/>
      <c r="P35" s="782"/>
      <c r="Q35" s="782"/>
    </row>
    <row r="36" spans="1:17" ht="15" customHeight="1" x14ac:dyDescent="0.2">
      <c r="A36" s="374" t="s">
        <v>12</v>
      </c>
      <c r="B36" s="374"/>
      <c r="C36" s="374"/>
      <c r="D36" s="374"/>
      <c r="E36" s="374"/>
      <c r="G36" s="184"/>
      <c r="H36" s="184"/>
      <c r="I36" s="184"/>
      <c r="J36" s="184"/>
      <c r="K36" s="633" t="s">
        <v>706</v>
      </c>
      <c r="L36" s="184"/>
      <c r="M36" s="184"/>
      <c r="N36" s="184"/>
      <c r="O36" s="184"/>
      <c r="P36" s="184"/>
      <c r="Q36" s="184"/>
    </row>
    <row r="37" spans="1:17" ht="15.75" customHeight="1" x14ac:dyDescent="0.2">
      <c r="C37" s="374"/>
      <c r="D37" s="374"/>
      <c r="E37" s="374"/>
      <c r="I37" s="818"/>
      <c r="J37" s="818"/>
      <c r="K37" s="618"/>
    </row>
    <row r="38" spans="1:17" x14ac:dyDescent="0.2">
      <c r="A38" s="374"/>
      <c r="B38" s="374"/>
      <c r="C38" s="374"/>
      <c r="D38" s="374"/>
      <c r="E38" s="374"/>
      <c r="F38" s="374"/>
      <c r="G38" s="374"/>
      <c r="H38" s="374"/>
      <c r="I38" s="374"/>
      <c r="J38" s="374"/>
      <c r="K38" s="374"/>
    </row>
  </sheetData>
  <mergeCells count="26">
    <mergeCell ref="I37:J37"/>
    <mergeCell ref="A28:J28"/>
    <mergeCell ref="A29:D29"/>
    <mergeCell ref="A30:D30"/>
    <mergeCell ref="E30:H30"/>
    <mergeCell ref="I30:J30"/>
    <mergeCell ref="A31:H31"/>
    <mergeCell ref="I31:J31"/>
    <mergeCell ref="G33:O33"/>
    <mergeCell ref="H34:O34"/>
    <mergeCell ref="G35:N35"/>
    <mergeCell ref="O35:Q35"/>
    <mergeCell ref="L10:L11"/>
    <mergeCell ref="I9:L9"/>
    <mergeCell ref="C5:E5"/>
    <mergeCell ref="A8:C8"/>
    <mergeCell ref="A1:K1"/>
    <mergeCell ref="A2:L2"/>
    <mergeCell ref="A4:L4"/>
    <mergeCell ref="A7:C7"/>
    <mergeCell ref="K7:L7"/>
    <mergeCell ref="A10:A11"/>
    <mergeCell ref="B10:B11"/>
    <mergeCell ref="C10:F10"/>
    <mergeCell ref="G10:J10"/>
    <mergeCell ref="K10:K11"/>
  </mergeCells>
  <printOptions horizontalCentered="1" verticalCentered="1"/>
  <pageMargins left="0.70866141732283505" right="0.70866141732283505" top="0.23622047244094499" bottom="0" header="0.31496062992126" footer="0.31496062992126"/>
  <pageSetup paperSize="9" scale="77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P31"/>
  <sheetViews>
    <sheetView view="pageBreakPreview" topLeftCell="A7" zoomScale="115" zoomScaleSheetLayoutView="115" workbookViewId="0">
      <selection activeCell="C13" sqref="C13:J17"/>
    </sheetView>
  </sheetViews>
  <sheetFormatPr defaultRowHeight="12.75" x14ac:dyDescent="0.2"/>
  <cols>
    <col min="1" max="1" width="7.42578125" style="175" customWidth="1"/>
    <col min="2" max="2" width="17.140625" style="175" customWidth="1"/>
    <col min="3" max="3" width="11" style="175" customWidth="1"/>
    <col min="4" max="4" width="10" style="175" customWidth="1"/>
    <col min="5" max="5" width="11.85546875" style="175" customWidth="1"/>
    <col min="6" max="6" width="12.140625" style="175" customWidth="1"/>
    <col min="7" max="7" width="13.28515625" style="175" customWidth="1"/>
    <col min="8" max="8" width="14.5703125" style="175" customWidth="1"/>
    <col min="9" max="9" width="12.7109375" style="175" customWidth="1"/>
    <col min="10" max="10" width="14" style="175" customWidth="1"/>
    <col min="11" max="11" width="10.85546875" style="175" customWidth="1"/>
    <col min="12" max="12" width="11.5703125" style="175" customWidth="1"/>
    <col min="13" max="16384" width="9.140625" style="175"/>
  </cols>
  <sheetData>
    <row r="1" spans="1:16" s="92" customFormat="1" x14ac:dyDescent="0.2">
      <c r="E1" s="1154"/>
      <c r="F1" s="1154"/>
      <c r="G1" s="1154"/>
      <c r="H1" s="1154"/>
      <c r="I1" s="1154"/>
      <c r="J1" s="309" t="s">
        <v>668</v>
      </c>
    </row>
    <row r="2" spans="1:16" s="92" customFormat="1" ht="15" x14ac:dyDescent="0.2">
      <c r="A2" s="1155" t="s">
        <v>0</v>
      </c>
      <c r="B2" s="1155"/>
      <c r="C2" s="1155"/>
      <c r="D2" s="1155"/>
      <c r="E2" s="1155"/>
      <c r="F2" s="1155"/>
      <c r="G2" s="1155"/>
      <c r="H2" s="1155"/>
      <c r="I2" s="1155"/>
      <c r="J2" s="1155"/>
    </row>
    <row r="3" spans="1:16" s="92" customFormat="1" ht="20.25" x14ac:dyDescent="0.3">
      <c r="A3" s="795" t="s">
        <v>744</v>
      </c>
      <c r="B3" s="795"/>
      <c r="C3" s="795"/>
      <c r="D3" s="795"/>
      <c r="E3" s="795"/>
      <c r="F3" s="795"/>
      <c r="G3" s="795"/>
      <c r="H3" s="795"/>
      <c r="I3" s="795"/>
      <c r="J3" s="795"/>
    </row>
    <row r="4" spans="1:16" s="92" customFormat="1" ht="14.25" customHeight="1" x14ac:dyDescent="0.2"/>
    <row r="5" spans="1:16" ht="19.5" customHeight="1" x14ac:dyDescent="0.25">
      <c r="A5" s="1156" t="s">
        <v>821</v>
      </c>
      <c r="B5" s="1156"/>
      <c r="C5" s="1156"/>
      <c r="D5" s="1156"/>
      <c r="E5" s="1156"/>
      <c r="F5" s="1156"/>
      <c r="G5" s="1156"/>
      <c r="H5" s="1156"/>
      <c r="I5" s="1156"/>
      <c r="J5" s="1156"/>
      <c r="K5" s="1156"/>
      <c r="L5" s="1156"/>
    </row>
    <row r="6" spans="1:16" ht="13.5" customHeight="1" x14ac:dyDescent="0.2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6" ht="0.75" customHeight="1" x14ac:dyDescent="0.2"/>
    <row r="8" spans="1:16" x14ac:dyDescent="0.2">
      <c r="A8" s="640" t="s">
        <v>669</v>
      </c>
      <c r="B8" s="640" t="s">
        <v>1047</v>
      </c>
      <c r="C8" s="622"/>
      <c r="D8" s="621"/>
      <c r="H8" s="1157" t="s">
        <v>1049</v>
      </c>
      <c r="I8" s="1157"/>
      <c r="J8" s="1157"/>
      <c r="K8" s="1157"/>
      <c r="L8" s="1157"/>
    </row>
    <row r="9" spans="1:16" ht="18" customHeight="1" x14ac:dyDescent="0.2">
      <c r="A9" s="967" t="s">
        <v>2</v>
      </c>
      <c r="B9" s="967" t="s">
        <v>38</v>
      </c>
      <c r="C9" s="1142" t="s">
        <v>670</v>
      </c>
      <c r="D9" s="1142"/>
      <c r="E9" s="1142" t="s">
        <v>127</v>
      </c>
      <c r="F9" s="1142"/>
      <c r="G9" s="1142" t="s">
        <v>671</v>
      </c>
      <c r="H9" s="1142"/>
      <c r="I9" s="1142" t="s">
        <v>128</v>
      </c>
      <c r="J9" s="1142"/>
      <c r="K9" s="1142" t="s">
        <v>129</v>
      </c>
      <c r="L9" s="1142"/>
      <c r="O9" s="311"/>
      <c r="P9" s="312"/>
    </row>
    <row r="10" spans="1:16" ht="44.25" customHeight="1" x14ac:dyDescent="0.2">
      <c r="A10" s="967"/>
      <c r="B10" s="967"/>
      <c r="C10" s="96" t="s">
        <v>672</v>
      </c>
      <c r="D10" s="96" t="s">
        <v>673</v>
      </c>
      <c r="E10" s="96" t="s">
        <v>674</v>
      </c>
      <c r="F10" s="96" t="s">
        <v>675</v>
      </c>
      <c r="G10" s="96" t="s">
        <v>674</v>
      </c>
      <c r="H10" s="96" t="s">
        <v>675</v>
      </c>
      <c r="I10" s="96" t="s">
        <v>672</v>
      </c>
      <c r="J10" s="96" t="s">
        <v>673</v>
      </c>
      <c r="K10" s="96" t="s">
        <v>672</v>
      </c>
      <c r="L10" s="96" t="s">
        <v>673</v>
      </c>
    </row>
    <row r="11" spans="1:16" x14ac:dyDescent="0.2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</row>
    <row r="12" spans="1:16" x14ac:dyDescent="0.2">
      <c r="A12" s="313">
        <v>1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</row>
    <row r="13" spans="1:16" x14ac:dyDescent="0.2">
      <c r="A13" s="313">
        <v>2</v>
      </c>
      <c r="B13" s="311"/>
      <c r="C13" s="1145" t="s">
        <v>893</v>
      </c>
      <c r="D13" s="1146"/>
      <c r="E13" s="1146"/>
      <c r="F13" s="1146"/>
      <c r="G13" s="1146"/>
      <c r="H13" s="1146"/>
      <c r="I13" s="1146"/>
      <c r="J13" s="1147"/>
      <c r="K13" s="311"/>
      <c r="L13" s="311"/>
    </row>
    <row r="14" spans="1:16" x14ac:dyDescent="0.2">
      <c r="A14" s="313">
        <v>3</v>
      </c>
      <c r="B14" s="311"/>
      <c r="C14" s="1148"/>
      <c r="D14" s="1149"/>
      <c r="E14" s="1149"/>
      <c r="F14" s="1149"/>
      <c r="G14" s="1149"/>
      <c r="H14" s="1149"/>
      <c r="I14" s="1149"/>
      <c r="J14" s="1150"/>
      <c r="K14" s="311"/>
      <c r="L14" s="311"/>
    </row>
    <row r="15" spans="1:16" x14ac:dyDescent="0.2">
      <c r="A15" s="313">
        <v>4</v>
      </c>
      <c r="B15" s="311"/>
      <c r="C15" s="1148"/>
      <c r="D15" s="1149"/>
      <c r="E15" s="1149"/>
      <c r="F15" s="1149"/>
      <c r="G15" s="1149"/>
      <c r="H15" s="1149"/>
      <c r="I15" s="1149"/>
      <c r="J15" s="1150"/>
      <c r="K15" s="311"/>
      <c r="L15" s="311"/>
    </row>
    <row r="16" spans="1:16" x14ac:dyDescent="0.2">
      <c r="A16" s="313">
        <v>5</v>
      </c>
      <c r="B16" s="311"/>
      <c r="C16" s="1148"/>
      <c r="D16" s="1149"/>
      <c r="E16" s="1149"/>
      <c r="F16" s="1149"/>
      <c r="G16" s="1149"/>
      <c r="H16" s="1149"/>
      <c r="I16" s="1149"/>
      <c r="J16" s="1150"/>
      <c r="K16" s="311"/>
      <c r="L16" s="311"/>
    </row>
    <row r="17" spans="1:12" x14ac:dyDescent="0.2">
      <c r="A17" s="314" t="s">
        <v>7</v>
      </c>
      <c r="B17" s="311"/>
      <c r="C17" s="1151"/>
      <c r="D17" s="1152"/>
      <c r="E17" s="1152"/>
      <c r="F17" s="1152"/>
      <c r="G17" s="1152"/>
      <c r="H17" s="1152"/>
      <c r="I17" s="1152"/>
      <c r="J17" s="1153"/>
      <c r="K17" s="311"/>
      <c r="L17" s="311"/>
    </row>
    <row r="18" spans="1:12" x14ac:dyDescent="0.2">
      <c r="A18" s="95" t="s">
        <v>18</v>
      </c>
      <c r="B18" s="315"/>
      <c r="C18" s="315"/>
      <c r="D18" s="311"/>
      <c r="E18" s="311"/>
      <c r="F18" s="311"/>
      <c r="G18" s="311"/>
      <c r="H18" s="311"/>
      <c r="I18" s="311"/>
      <c r="J18" s="311"/>
      <c r="K18" s="311"/>
      <c r="L18" s="311"/>
    </row>
    <row r="19" spans="1:12" x14ac:dyDescent="0.2">
      <c r="A19" s="102"/>
      <c r="B19" s="128"/>
      <c r="C19" s="128"/>
      <c r="D19" s="312"/>
      <c r="E19" s="312"/>
      <c r="F19" s="312"/>
      <c r="G19" s="312"/>
      <c r="H19" s="312"/>
      <c r="I19" s="312"/>
      <c r="J19" s="312"/>
    </row>
    <row r="20" spans="1:12" x14ac:dyDescent="0.2">
      <c r="A20" s="102"/>
      <c r="B20" s="128"/>
      <c r="C20" s="128"/>
      <c r="D20" s="312"/>
      <c r="E20" s="312"/>
      <c r="F20" s="312"/>
      <c r="G20" s="312"/>
      <c r="H20" s="312"/>
      <c r="I20" s="312"/>
      <c r="J20" s="312"/>
    </row>
    <row r="21" spans="1:12" x14ac:dyDescent="0.2">
      <c r="A21" s="102"/>
      <c r="B21" s="128"/>
      <c r="C21" s="128"/>
      <c r="D21" s="312"/>
      <c r="E21" s="312"/>
      <c r="F21" s="312"/>
      <c r="G21" s="312"/>
      <c r="H21" s="312"/>
      <c r="I21" s="312"/>
      <c r="J21" s="312"/>
    </row>
    <row r="22" spans="1:12" ht="15.75" customHeight="1" x14ac:dyDescent="0.2">
      <c r="A22" s="105" t="s">
        <v>12</v>
      </c>
      <c r="B22" s="105"/>
      <c r="C22" s="105"/>
      <c r="D22" s="105"/>
      <c r="E22" s="105"/>
      <c r="F22" s="105"/>
      <c r="G22" s="105"/>
      <c r="I22" s="1141" t="s">
        <v>13</v>
      </c>
      <c r="J22" s="1141"/>
    </row>
    <row r="23" spans="1:12" ht="12.75" customHeight="1" x14ac:dyDescent="0.2">
      <c r="A23" s="1143" t="s">
        <v>677</v>
      </c>
      <c r="B23" s="1143"/>
      <c r="C23" s="1143"/>
      <c r="D23" s="1143"/>
      <c r="E23" s="1143"/>
      <c r="F23" s="1143"/>
      <c r="G23" s="1143"/>
      <c r="H23" s="1143"/>
      <c r="I23" s="1143"/>
      <c r="J23" s="1143"/>
    </row>
    <row r="24" spans="1:12" ht="12.75" customHeight="1" x14ac:dyDescent="0.2">
      <c r="A24" s="316"/>
      <c r="B24" s="316"/>
      <c r="C24" s="316"/>
      <c r="D24" s="316"/>
      <c r="E24" s="316"/>
      <c r="F24" s="316"/>
      <c r="G24" s="316"/>
      <c r="H24" s="1141" t="s">
        <v>1050</v>
      </c>
      <c r="I24" s="1141"/>
      <c r="J24" s="1141"/>
      <c r="K24" s="1141"/>
    </row>
    <row r="25" spans="1:12" x14ac:dyDescent="0.2">
      <c r="A25" s="105"/>
      <c r="B25" s="105"/>
      <c r="C25" s="105"/>
      <c r="E25" s="105"/>
      <c r="H25" s="1144" t="s">
        <v>86</v>
      </c>
      <c r="I25" s="1144"/>
      <c r="J25" s="1144"/>
    </row>
    <row r="29" spans="1:12" x14ac:dyDescent="0.2">
      <c r="A29" s="1140"/>
      <c r="B29" s="1140"/>
      <c r="C29" s="1140"/>
      <c r="D29" s="1140"/>
      <c r="E29" s="1140"/>
      <c r="F29" s="1140"/>
      <c r="G29" s="1140"/>
      <c r="H29" s="1140"/>
      <c r="I29" s="1140"/>
      <c r="J29" s="1140"/>
    </row>
    <row r="31" spans="1:12" x14ac:dyDescent="0.2">
      <c r="A31" s="1140"/>
      <c r="B31" s="1140"/>
      <c r="C31" s="1140"/>
      <c r="D31" s="1140"/>
      <c r="E31" s="1140"/>
      <c r="F31" s="1140"/>
      <c r="G31" s="1140"/>
      <c r="H31" s="1140"/>
      <c r="I31" s="1140"/>
      <c r="J31" s="1140"/>
    </row>
  </sheetData>
  <mergeCells count="19">
    <mergeCell ref="E1:I1"/>
    <mergeCell ref="A2:J2"/>
    <mergeCell ref="A3:J3"/>
    <mergeCell ref="A5:L5"/>
    <mergeCell ref="H8:L8"/>
    <mergeCell ref="A31:J31"/>
    <mergeCell ref="H24:K24"/>
    <mergeCell ref="A9:A10"/>
    <mergeCell ref="B9:B10"/>
    <mergeCell ref="C9:D9"/>
    <mergeCell ref="E9:F9"/>
    <mergeCell ref="G9:H9"/>
    <mergeCell ref="I9:J9"/>
    <mergeCell ref="K9:L9"/>
    <mergeCell ref="I22:J22"/>
    <mergeCell ref="A23:J23"/>
    <mergeCell ref="H25:J25"/>
    <mergeCell ref="A29:J29"/>
    <mergeCell ref="C13:J17"/>
  </mergeCells>
  <printOptions horizontalCentered="1" verticalCentered="1"/>
  <pageMargins left="0.70866141732283505" right="0.70866141732283505" top="0.23622047244094499" bottom="0" header="0.31496062992126" footer="0.31496062992126"/>
  <pageSetup paperSize="9" scale="91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P31"/>
  <sheetViews>
    <sheetView view="pageBreakPreview" zoomScaleSheetLayoutView="100" workbookViewId="0">
      <selection activeCell="E27" sqref="E27"/>
    </sheetView>
  </sheetViews>
  <sheetFormatPr defaultRowHeight="12.75" x14ac:dyDescent="0.2"/>
  <cols>
    <col min="1" max="1" width="7.42578125" style="175" customWidth="1"/>
    <col min="2" max="2" width="17.140625" style="175" customWidth="1"/>
    <col min="3" max="3" width="11" style="175" customWidth="1"/>
    <col min="4" max="4" width="10" style="175" customWidth="1"/>
    <col min="5" max="5" width="11.85546875" style="175" customWidth="1"/>
    <col min="6" max="6" width="12.140625" style="175" customWidth="1"/>
    <col min="7" max="7" width="13.28515625" style="175" customWidth="1"/>
    <col min="8" max="8" width="14.5703125" style="175" customWidth="1"/>
    <col min="9" max="9" width="12" style="175" customWidth="1"/>
    <col min="10" max="10" width="13.140625" style="175" customWidth="1"/>
    <col min="11" max="11" width="12.140625" style="175" customWidth="1"/>
    <col min="12" max="12" width="12" style="175" customWidth="1"/>
    <col min="13" max="16384" width="9.140625" style="175"/>
  </cols>
  <sheetData>
    <row r="1" spans="1:16" s="92" customFormat="1" x14ac:dyDescent="0.2">
      <c r="E1" s="1154"/>
      <c r="F1" s="1154"/>
      <c r="G1" s="1154"/>
      <c r="H1" s="1154"/>
      <c r="I1" s="1154"/>
      <c r="J1" s="309" t="s">
        <v>676</v>
      </c>
    </row>
    <row r="2" spans="1:16" s="92" customFormat="1" ht="15" x14ac:dyDescent="0.2">
      <c r="A2" s="1155" t="s">
        <v>0</v>
      </c>
      <c r="B2" s="1155"/>
      <c r="C2" s="1155"/>
      <c r="D2" s="1155"/>
      <c r="E2" s="1155"/>
      <c r="F2" s="1155"/>
      <c r="G2" s="1155"/>
      <c r="H2" s="1155"/>
      <c r="I2" s="1155"/>
      <c r="J2" s="1155"/>
    </row>
    <row r="3" spans="1:16" s="92" customFormat="1" ht="20.25" x14ac:dyDescent="0.3">
      <c r="A3" s="795" t="s">
        <v>744</v>
      </c>
      <c r="B3" s="795"/>
      <c r="C3" s="795"/>
      <c r="D3" s="795"/>
      <c r="E3" s="795"/>
      <c r="F3" s="795"/>
      <c r="G3" s="795"/>
      <c r="H3" s="795"/>
      <c r="I3" s="795"/>
      <c r="J3" s="795"/>
    </row>
    <row r="4" spans="1:16" s="92" customFormat="1" ht="14.25" customHeight="1" x14ac:dyDescent="0.2"/>
    <row r="5" spans="1:16" ht="16.5" customHeight="1" x14ac:dyDescent="0.25">
      <c r="A5" s="1156" t="s">
        <v>822</v>
      </c>
      <c r="B5" s="1156"/>
      <c r="C5" s="1156"/>
      <c r="D5" s="1156"/>
      <c r="E5" s="1156"/>
      <c r="F5" s="1156"/>
      <c r="G5" s="1156"/>
      <c r="H5" s="1156"/>
      <c r="I5" s="1156"/>
      <c r="J5" s="1156"/>
      <c r="K5" s="1156"/>
      <c r="L5" s="1156"/>
    </row>
    <row r="6" spans="1:16" ht="13.5" customHeight="1" x14ac:dyDescent="0.2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6" ht="0.75" customHeight="1" x14ac:dyDescent="0.2"/>
    <row r="8" spans="1:16" x14ac:dyDescent="0.2">
      <c r="A8" s="1144" t="s">
        <v>669</v>
      </c>
      <c r="B8" s="1144"/>
      <c r="C8" s="1167" t="s">
        <v>1047</v>
      </c>
      <c r="D8" s="1167"/>
      <c r="E8" s="1167"/>
      <c r="F8" s="1167"/>
      <c r="H8" s="1157" t="s">
        <v>1049</v>
      </c>
      <c r="I8" s="1157"/>
      <c r="J8" s="1157"/>
      <c r="K8" s="1157"/>
      <c r="L8" s="1157"/>
    </row>
    <row r="9" spans="1:16" ht="21" customHeight="1" x14ac:dyDescent="0.2">
      <c r="A9" s="967" t="s">
        <v>2</v>
      </c>
      <c r="B9" s="967" t="s">
        <v>38</v>
      </c>
      <c r="C9" s="1142" t="s">
        <v>670</v>
      </c>
      <c r="D9" s="1142"/>
      <c r="E9" s="1142" t="s">
        <v>127</v>
      </c>
      <c r="F9" s="1142"/>
      <c r="G9" s="1142" t="s">
        <v>671</v>
      </c>
      <c r="H9" s="1142"/>
      <c r="I9" s="1142" t="s">
        <v>128</v>
      </c>
      <c r="J9" s="1142"/>
      <c r="K9" s="1142" t="s">
        <v>129</v>
      </c>
      <c r="L9" s="1142"/>
      <c r="O9" s="311"/>
      <c r="P9" s="312"/>
    </row>
    <row r="10" spans="1:16" ht="45" customHeight="1" x14ac:dyDescent="0.2">
      <c r="A10" s="967"/>
      <c r="B10" s="967"/>
      <c r="C10" s="96" t="s">
        <v>672</v>
      </c>
      <c r="D10" s="96" t="s">
        <v>673</v>
      </c>
      <c r="E10" s="96" t="s">
        <v>674</v>
      </c>
      <c r="F10" s="96" t="s">
        <v>675</v>
      </c>
      <c r="G10" s="96" t="s">
        <v>674</v>
      </c>
      <c r="H10" s="96" t="s">
        <v>675</v>
      </c>
      <c r="I10" s="96" t="s">
        <v>672</v>
      </c>
      <c r="J10" s="96" t="s">
        <v>673</v>
      </c>
      <c r="K10" s="96" t="s">
        <v>672</v>
      </c>
      <c r="L10" s="96" t="s">
        <v>673</v>
      </c>
    </row>
    <row r="11" spans="1:16" x14ac:dyDescent="0.2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</row>
    <row r="12" spans="1:16" x14ac:dyDescent="0.2">
      <c r="A12" s="313">
        <v>1</v>
      </c>
      <c r="B12" s="311"/>
      <c r="C12" s="1158" t="s">
        <v>893</v>
      </c>
      <c r="D12" s="1159"/>
      <c r="E12" s="1159"/>
      <c r="F12" s="1159"/>
      <c r="G12" s="1159"/>
      <c r="H12" s="1159"/>
      <c r="I12" s="1159"/>
      <c r="J12" s="1159"/>
      <c r="K12" s="1159"/>
      <c r="L12" s="1160"/>
    </row>
    <row r="13" spans="1:16" x14ac:dyDescent="0.2">
      <c r="A13" s="313">
        <v>2</v>
      </c>
      <c r="B13" s="311"/>
      <c r="C13" s="1161"/>
      <c r="D13" s="1162"/>
      <c r="E13" s="1162"/>
      <c r="F13" s="1162"/>
      <c r="G13" s="1162"/>
      <c r="H13" s="1162"/>
      <c r="I13" s="1162"/>
      <c r="J13" s="1162"/>
      <c r="K13" s="1162"/>
      <c r="L13" s="1163"/>
    </row>
    <row r="14" spans="1:16" x14ac:dyDescent="0.2">
      <c r="A14" s="313">
        <v>3</v>
      </c>
      <c r="B14" s="311"/>
      <c r="C14" s="1161"/>
      <c r="D14" s="1162"/>
      <c r="E14" s="1162"/>
      <c r="F14" s="1162"/>
      <c r="G14" s="1162"/>
      <c r="H14" s="1162"/>
      <c r="I14" s="1162"/>
      <c r="J14" s="1162"/>
      <c r="K14" s="1162"/>
      <c r="L14" s="1163"/>
    </row>
    <row r="15" spans="1:16" x14ac:dyDescent="0.2">
      <c r="A15" s="313">
        <v>4</v>
      </c>
      <c r="B15" s="311"/>
      <c r="C15" s="1161"/>
      <c r="D15" s="1162"/>
      <c r="E15" s="1162"/>
      <c r="F15" s="1162"/>
      <c r="G15" s="1162"/>
      <c r="H15" s="1162"/>
      <c r="I15" s="1162"/>
      <c r="J15" s="1162"/>
      <c r="K15" s="1162"/>
      <c r="L15" s="1163"/>
    </row>
    <row r="16" spans="1:16" x14ac:dyDescent="0.2">
      <c r="A16" s="313">
        <v>5</v>
      </c>
      <c r="B16" s="311"/>
      <c r="C16" s="1164"/>
      <c r="D16" s="1165"/>
      <c r="E16" s="1165"/>
      <c r="F16" s="1165"/>
      <c r="G16" s="1165"/>
      <c r="H16" s="1165"/>
      <c r="I16" s="1165"/>
      <c r="J16" s="1165"/>
      <c r="K16" s="1165"/>
      <c r="L16" s="1166"/>
    </row>
    <row r="17" spans="1:12" x14ac:dyDescent="0.2">
      <c r="A17" s="314" t="s">
        <v>7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</row>
    <row r="18" spans="1:12" x14ac:dyDescent="0.2">
      <c r="A18" s="95" t="s">
        <v>18</v>
      </c>
      <c r="B18" s="315"/>
      <c r="C18" s="315"/>
      <c r="D18" s="311"/>
      <c r="E18" s="311"/>
      <c r="F18" s="311"/>
      <c r="G18" s="311"/>
      <c r="H18" s="311"/>
      <c r="I18" s="311"/>
      <c r="J18" s="311"/>
      <c r="K18" s="311"/>
      <c r="L18" s="311"/>
    </row>
    <row r="19" spans="1:12" x14ac:dyDescent="0.2">
      <c r="A19" s="102"/>
      <c r="B19" s="128"/>
      <c r="C19" s="128"/>
      <c r="D19" s="312"/>
      <c r="E19" s="312"/>
      <c r="F19" s="312"/>
      <c r="G19" s="312"/>
      <c r="H19" s="312"/>
      <c r="I19" s="312"/>
      <c r="J19" s="312"/>
    </row>
    <row r="20" spans="1:12" x14ac:dyDescent="0.2">
      <c r="A20" s="102"/>
      <c r="B20" s="128"/>
      <c r="C20" s="128"/>
      <c r="D20" s="312"/>
      <c r="E20" s="312"/>
      <c r="F20" s="312"/>
      <c r="G20" s="312"/>
      <c r="H20" s="312"/>
      <c r="I20" s="312"/>
      <c r="J20" s="312"/>
    </row>
    <row r="21" spans="1:12" x14ac:dyDescent="0.2">
      <c r="A21" s="102"/>
      <c r="B21" s="128"/>
      <c r="C21" s="128"/>
      <c r="D21" s="312"/>
      <c r="E21" s="312"/>
      <c r="F21" s="312"/>
      <c r="G21" s="312"/>
      <c r="H21" s="312"/>
      <c r="I21" s="312"/>
      <c r="J21" s="312"/>
    </row>
    <row r="22" spans="1:12" ht="15.75" customHeight="1" x14ac:dyDescent="0.2">
      <c r="A22" s="105" t="s">
        <v>12</v>
      </c>
      <c r="B22" s="105"/>
      <c r="C22" s="105"/>
      <c r="D22" s="105"/>
      <c r="E22" s="105"/>
      <c r="F22" s="105"/>
      <c r="G22" s="105"/>
      <c r="I22" s="1141" t="s">
        <v>13</v>
      </c>
      <c r="J22" s="1141"/>
    </row>
    <row r="23" spans="1:12" ht="12.75" customHeight="1" x14ac:dyDescent="0.2">
      <c r="A23" s="1143" t="s">
        <v>677</v>
      </c>
      <c r="B23" s="1143"/>
      <c r="C23" s="1143"/>
      <c r="D23" s="1143"/>
      <c r="E23" s="1143"/>
      <c r="F23" s="1143"/>
      <c r="G23" s="1143"/>
      <c r="H23" s="1143"/>
      <c r="I23" s="1143"/>
      <c r="J23" s="1143"/>
    </row>
    <row r="24" spans="1:12" ht="12.75" customHeight="1" x14ac:dyDescent="0.2">
      <c r="A24" s="316"/>
      <c r="B24" s="316"/>
      <c r="C24" s="316"/>
      <c r="D24" s="316"/>
      <c r="E24" s="316"/>
      <c r="F24" s="316"/>
      <c r="G24" s="1141" t="s">
        <v>1053</v>
      </c>
      <c r="H24" s="1141"/>
      <c r="I24" s="1141"/>
      <c r="J24" s="1141"/>
      <c r="K24" s="1141"/>
    </row>
    <row r="25" spans="1:12" x14ac:dyDescent="0.2">
      <c r="A25" s="105"/>
      <c r="B25" s="105"/>
      <c r="C25" s="105"/>
      <c r="E25" s="105"/>
      <c r="G25" s="621"/>
      <c r="H25" s="1144" t="s">
        <v>86</v>
      </c>
      <c r="I25" s="1144"/>
      <c r="J25" s="1144"/>
      <c r="K25" s="621"/>
    </row>
    <row r="29" spans="1:12" x14ac:dyDescent="0.2">
      <c r="A29" s="1140"/>
      <c r="B29" s="1140"/>
      <c r="C29" s="1140"/>
      <c r="D29" s="1140"/>
      <c r="E29" s="1140"/>
      <c r="F29" s="1140"/>
      <c r="G29" s="1140"/>
      <c r="H29" s="1140"/>
      <c r="I29" s="1140"/>
      <c r="J29" s="1140"/>
    </row>
    <row r="31" spans="1:12" x14ac:dyDescent="0.2">
      <c r="A31" s="1140"/>
      <c r="B31" s="1140"/>
      <c r="C31" s="1140"/>
      <c r="D31" s="1140"/>
      <c r="E31" s="1140"/>
      <c r="F31" s="1140"/>
      <c r="G31" s="1140"/>
      <c r="H31" s="1140"/>
      <c r="I31" s="1140"/>
      <c r="J31" s="1140"/>
    </row>
  </sheetData>
  <mergeCells count="21">
    <mergeCell ref="E1:I1"/>
    <mergeCell ref="A2:J2"/>
    <mergeCell ref="A3:J3"/>
    <mergeCell ref="A8:B8"/>
    <mergeCell ref="A5:L5"/>
    <mergeCell ref="H8:L8"/>
    <mergeCell ref="C8:F8"/>
    <mergeCell ref="K9:L9"/>
    <mergeCell ref="I22:J22"/>
    <mergeCell ref="A23:J23"/>
    <mergeCell ref="H25:J25"/>
    <mergeCell ref="A29:J29"/>
    <mergeCell ref="G24:K24"/>
    <mergeCell ref="C12:L16"/>
    <mergeCell ref="A31:J31"/>
    <mergeCell ref="A9:A10"/>
    <mergeCell ref="B9:B10"/>
    <mergeCell ref="C9:D9"/>
    <mergeCell ref="E9:F9"/>
    <mergeCell ref="G9:H9"/>
    <mergeCell ref="I9:J9"/>
  </mergeCells>
  <printOptions horizontalCentered="1" verticalCentered="1"/>
  <pageMargins left="0.70866141732283505" right="0.70866141732283505" top="0.23622047244094499" bottom="0" header="0.31496062992126" footer="0.31496062992126"/>
  <pageSetup paperSize="9" scale="91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F41"/>
  <sheetViews>
    <sheetView workbookViewId="0">
      <selection activeCell="E33" sqref="E33"/>
    </sheetView>
  </sheetViews>
  <sheetFormatPr defaultRowHeight="12.75" x14ac:dyDescent="0.2"/>
  <cols>
    <col min="2" max="2" width="55.28515625" style="615" customWidth="1"/>
    <col min="3" max="3" width="15.7109375" customWidth="1"/>
    <col min="4" max="4" width="13.140625" customWidth="1"/>
    <col min="5" max="5" width="12.85546875" customWidth="1"/>
  </cols>
  <sheetData>
    <row r="1" spans="1:5" ht="75" customHeight="1" x14ac:dyDescent="0.2">
      <c r="A1" s="1168" t="s">
        <v>1066</v>
      </c>
      <c r="B1" s="1168"/>
      <c r="C1" s="1168"/>
      <c r="D1" s="1168"/>
      <c r="E1" s="1168"/>
    </row>
    <row r="2" spans="1:5" ht="24" customHeight="1" x14ac:dyDescent="0.2">
      <c r="A2" s="642" t="s">
        <v>1002</v>
      </c>
      <c r="B2" s="641" t="s">
        <v>1003</v>
      </c>
      <c r="C2" s="643"/>
      <c r="D2" s="643"/>
      <c r="E2" s="644" t="s">
        <v>150</v>
      </c>
    </row>
    <row r="3" spans="1:5" ht="18.75" x14ac:dyDescent="0.2">
      <c r="A3" s="642">
        <v>1</v>
      </c>
      <c r="B3" s="645" t="s">
        <v>1004</v>
      </c>
      <c r="C3" s="646"/>
      <c r="D3" s="646"/>
      <c r="E3" s="646"/>
    </row>
    <row r="4" spans="1:5" ht="24.95" customHeight="1" x14ac:dyDescent="0.2">
      <c r="A4" s="643" t="s">
        <v>1005</v>
      </c>
      <c r="B4" s="647" t="s">
        <v>1006</v>
      </c>
      <c r="C4" s="646"/>
      <c r="D4" s="646"/>
      <c r="E4" s="648">
        <v>3</v>
      </c>
    </row>
    <row r="5" spans="1:5" ht="24.95" customHeight="1" x14ac:dyDescent="0.2">
      <c r="A5" s="643" t="s">
        <v>1007</v>
      </c>
      <c r="B5" s="647" t="s">
        <v>1008</v>
      </c>
      <c r="C5" s="646"/>
      <c r="D5" s="646"/>
      <c r="E5" s="648">
        <v>3</v>
      </c>
    </row>
    <row r="6" spans="1:5" ht="24.95" customHeight="1" x14ac:dyDescent="0.2">
      <c r="A6" s="643" t="s">
        <v>1009</v>
      </c>
      <c r="B6" s="647" t="s">
        <v>1010</v>
      </c>
      <c r="C6" s="646"/>
      <c r="D6" s="646"/>
      <c r="E6" s="648">
        <v>5</v>
      </c>
    </row>
    <row r="7" spans="1:5" ht="24.95" customHeight="1" x14ac:dyDescent="0.2">
      <c r="A7" s="643" t="s">
        <v>1011</v>
      </c>
      <c r="B7" s="647" t="s">
        <v>1012</v>
      </c>
      <c r="C7" s="646"/>
      <c r="D7" s="646"/>
      <c r="E7" s="648">
        <v>6</v>
      </c>
    </row>
    <row r="8" spans="1:5" ht="24.95" customHeight="1" x14ac:dyDescent="0.2">
      <c r="A8" s="643" t="s">
        <v>1013</v>
      </c>
      <c r="B8" s="647" t="s">
        <v>1014</v>
      </c>
      <c r="C8" s="646"/>
      <c r="D8" s="646"/>
      <c r="E8" s="648">
        <v>2</v>
      </c>
    </row>
    <row r="9" spans="1:5" ht="37.5" x14ac:dyDescent="0.2">
      <c r="A9" s="643" t="s">
        <v>1015</v>
      </c>
      <c r="B9" s="647" t="s">
        <v>1016</v>
      </c>
      <c r="C9" s="646"/>
      <c r="D9" s="646"/>
      <c r="E9" s="648">
        <v>6</v>
      </c>
    </row>
    <row r="10" spans="1:5" ht="24.95" customHeight="1" x14ac:dyDescent="0.2">
      <c r="A10" s="643" t="s">
        <v>1017</v>
      </c>
      <c r="B10" s="647" t="s">
        <v>1018</v>
      </c>
      <c r="C10" s="646"/>
      <c r="D10" s="646"/>
      <c r="E10" s="648">
        <v>5</v>
      </c>
    </row>
    <row r="11" spans="1:5" ht="24.95" customHeight="1" x14ac:dyDescent="0.2">
      <c r="A11" s="646"/>
      <c r="B11" s="645" t="s">
        <v>18</v>
      </c>
      <c r="C11" s="646"/>
      <c r="D11" s="646"/>
      <c r="E11" s="613">
        <f>SUM(E4:E10)</f>
        <v>30</v>
      </c>
    </row>
    <row r="12" spans="1:5" ht="24.95" customHeight="1" x14ac:dyDescent="0.2">
      <c r="A12" s="646"/>
      <c r="B12" s="647"/>
      <c r="C12" s="646"/>
      <c r="D12" s="646"/>
      <c r="E12" s="648"/>
    </row>
    <row r="13" spans="1:5" ht="24.95" customHeight="1" x14ac:dyDescent="0.2">
      <c r="A13" s="642">
        <v>2</v>
      </c>
      <c r="B13" s="645" t="s">
        <v>1019</v>
      </c>
      <c r="C13" s="642" t="s">
        <v>991</v>
      </c>
      <c r="D13" s="642" t="s">
        <v>1020</v>
      </c>
      <c r="E13" s="613" t="s">
        <v>1021</v>
      </c>
    </row>
    <row r="14" spans="1:5" ht="24.95" customHeight="1" x14ac:dyDescent="0.2">
      <c r="A14" s="642" t="s">
        <v>1022</v>
      </c>
      <c r="B14" s="645" t="s">
        <v>1023</v>
      </c>
      <c r="C14" s="612"/>
      <c r="D14" s="612"/>
      <c r="E14" s="613"/>
    </row>
    <row r="15" spans="1:5" ht="24.95" customHeight="1" x14ac:dyDescent="0.2">
      <c r="A15" s="643" t="s">
        <v>1005</v>
      </c>
      <c r="B15" s="647" t="s">
        <v>1042</v>
      </c>
      <c r="C15" s="643">
        <v>0.41</v>
      </c>
      <c r="D15" s="643">
        <v>1</v>
      </c>
      <c r="E15" s="648">
        <f>C15*12</f>
        <v>4.92</v>
      </c>
    </row>
    <row r="16" spans="1:5" ht="24.95" customHeight="1" x14ac:dyDescent="0.2">
      <c r="A16" s="643" t="s">
        <v>1007</v>
      </c>
      <c r="B16" s="647" t="s">
        <v>1043</v>
      </c>
      <c r="C16" s="648">
        <v>0.15</v>
      </c>
      <c r="D16" s="643">
        <v>2</v>
      </c>
      <c r="E16" s="648">
        <v>3.6</v>
      </c>
    </row>
    <row r="17" spans="1:5" ht="24.95" customHeight="1" x14ac:dyDescent="0.2">
      <c r="A17" s="643" t="s">
        <v>1009</v>
      </c>
      <c r="B17" s="647" t="s">
        <v>1045</v>
      </c>
      <c r="C17" s="648">
        <v>0.2</v>
      </c>
      <c r="D17" s="643">
        <v>2</v>
      </c>
      <c r="E17" s="648">
        <v>4.8</v>
      </c>
    </row>
    <row r="18" spans="1:5" ht="24.95" customHeight="1" x14ac:dyDescent="0.2">
      <c r="A18" s="643" t="s">
        <v>1009</v>
      </c>
      <c r="B18" s="647" t="s">
        <v>1046</v>
      </c>
      <c r="C18" s="648">
        <v>0.12</v>
      </c>
      <c r="D18" s="643">
        <v>1</v>
      </c>
      <c r="E18" s="648">
        <v>1.44</v>
      </c>
    </row>
    <row r="19" spans="1:5" ht="24.95" customHeight="1" x14ac:dyDescent="0.2">
      <c r="A19" s="643" t="s">
        <v>1027</v>
      </c>
      <c r="B19" s="647" t="s">
        <v>1044</v>
      </c>
      <c r="C19" s="648">
        <v>0.1</v>
      </c>
      <c r="D19" s="643">
        <v>1</v>
      </c>
      <c r="E19" s="648">
        <v>1.2</v>
      </c>
    </row>
    <row r="20" spans="1:5" ht="24.95" customHeight="1" x14ac:dyDescent="0.2">
      <c r="A20" s="642" t="s">
        <v>1022</v>
      </c>
      <c r="B20" s="645" t="s">
        <v>1024</v>
      </c>
      <c r="C20" s="646"/>
      <c r="D20" s="646"/>
      <c r="E20" s="648"/>
    </row>
    <row r="21" spans="1:5" ht="60.75" customHeight="1" x14ac:dyDescent="0.2">
      <c r="A21" s="643" t="s">
        <v>1005</v>
      </c>
      <c r="B21" s="647" t="s">
        <v>1025</v>
      </c>
      <c r="C21" s="646"/>
      <c r="D21" s="646"/>
      <c r="E21" s="648">
        <v>3</v>
      </c>
    </row>
    <row r="22" spans="1:5" ht="24.95" customHeight="1" x14ac:dyDescent="0.2">
      <c r="A22" s="643" t="s">
        <v>1007</v>
      </c>
      <c r="B22" s="647" t="s">
        <v>1026</v>
      </c>
      <c r="C22" s="646"/>
      <c r="D22" s="646"/>
      <c r="E22" s="648">
        <v>0.61</v>
      </c>
    </row>
    <row r="23" spans="1:5" ht="24.95" customHeight="1" x14ac:dyDescent="0.2">
      <c r="A23" s="643" t="s">
        <v>1009</v>
      </c>
      <c r="B23" s="647" t="s">
        <v>1008</v>
      </c>
      <c r="C23" s="646"/>
      <c r="D23" s="646"/>
      <c r="E23" s="648">
        <v>2.2000000000000002</v>
      </c>
    </row>
    <row r="24" spans="1:5" ht="24.95" customHeight="1" x14ac:dyDescent="0.2">
      <c r="A24" s="643" t="s">
        <v>1027</v>
      </c>
      <c r="B24" s="647" t="s">
        <v>1028</v>
      </c>
      <c r="C24" s="646"/>
      <c r="D24" s="646"/>
      <c r="E24" s="648">
        <v>0.2</v>
      </c>
    </row>
    <row r="25" spans="1:5" ht="24.95" customHeight="1" x14ac:dyDescent="0.2">
      <c r="A25" s="643" t="s">
        <v>1029</v>
      </c>
      <c r="B25" s="647" t="s">
        <v>1030</v>
      </c>
      <c r="C25" s="646"/>
      <c r="D25" s="646"/>
      <c r="E25" s="648">
        <v>0.5</v>
      </c>
    </row>
    <row r="26" spans="1:5" ht="37.5" x14ac:dyDescent="0.2">
      <c r="A26" s="643" t="s">
        <v>1011</v>
      </c>
      <c r="B26" s="647" t="s">
        <v>1031</v>
      </c>
      <c r="C26" s="646"/>
      <c r="D26" s="646"/>
      <c r="E26" s="648">
        <v>0.5</v>
      </c>
    </row>
    <row r="27" spans="1:5" ht="24.95" customHeight="1" x14ac:dyDescent="0.2">
      <c r="A27" s="643" t="s">
        <v>1013</v>
      </c>
      <c r="B27" s="647" t="s">
        <v>1032</v>
      </c>
      <c r="C27" s="646"/>
      <c r="D27" s="646"/>
      <c r="E27" s="648">
        <v>0.6</v>
      </c>
    </row>
    <row r="28" spans="1:5" ht="18.75" x14ac:dyDescent="0.2">
      <c r="A28" s="643" t="s">
        <v>1033</v>
      </c>
      <c r="B28" s="649" t="s">
        <v>1034</v>
      </c>
      <c r="C28" s="650"/>
      <c r="D28" s="650"/>
      <c r="E28" s="651">
        <v>0.8</v>
      </c>
    </row>
    <row r="29" spans="1:5" ht="37.5" x14ac:dyDescent="0.2">
      <c r="A29" s="643" t="s">
        <v>1015</v>
      </c>
      <c r="B29" s="649" t="s">
        <v>1035</v>
      </c>
      <c r="C29" s="650"/>
      <c r="D29" s="650"/>
      <c r="E29" s="651">
        <v>0.45</v>
      </c>
    </row>
    <row r="30" spans="1:5" ht="18.75" x14ac:dyDescent="0.2">
      <c r="A30" s="643" t="s">
        <v>1017</v>
      </c>
      <c r="B30" s="649" t="s">
        <v>1036</v>
      </c>
      <c r="C30" s="650"/>
      <c r="D30" s="650"/>
      <c r="E30" s="651">
        <v>2.5</v>
      </c>
    </row>
    <row r="31" spans="1:5" ht="24.95" customHeight="1" x14ac:dyDescent="0.2">
      <c r="A31" s="643" t="s">
        <v>1037</v>
      </c>
      <c r="B31" s="647" t="s">
        <v>1038</v>
      </c>
      <c r="C31" s="646"/>
      <c r="D31" s="646"/>
      <c r="E31" s="648">
        <v>1.5</v>
      </c>
    </row>
    <row r="32" spans="1:5" ht="24.95" customHeight="1" x14ac:dyDescent="0.2">
      <c r="A32" s="643" t="s">
        <v>1039</v>
      </c>
      <c r="B32" s="647" t="s">
        <v>1040</v>
      </c>
      <c r="C32" s="646"/>
      <c r="D32" s="646"/>
      <c r="E32" s="648">
        <v>1.18</v>
      </c>
    </row>
    <row r="33" spans="1:6" ht="24.95" customHeight="1" x14ac:dyDescent="0.3">
      <c r="A33" s="652"/>
      <c r="B33" s="624" t="s">
        <v>18</v>
      </c>
      <c r="C33" s="612"/>
      <c r="D33" s="612"/>
      <c r="E33" s="613">
        <f>SUM(E15:E32)</f>
        <v>30</v>
      </c>
    </row>
    <row r="34" spans="1:6" ht="24.95" customHeight="1" x14ac:dyDescent="0.3">
      <c r="A34" s="653"/>
      <c r="B34" s="624" t="s">
        <v>1041</v>
      </c>
      <c r="C34" s="612"/>
      <c r="D34" s="612"/>
      <c r="E34" s="613">
        <f>E33+E11</f>
        <v>60</v>
      </c>
    </row>
    <row r="38" spans="1:6" x14ac:dyDescent="0.2">
      <c r="C38" s="1169" t="s">
        <v>13</v>
      </c>
      <c r="D38" s="1169"/>
    </row>
    <row r="39" spans="1:6" ht="14.25" x14ac:dyDescent="0.2">
      <c r="B39" s="1170" t="s">
        <v>677</v>
      </c>
      <c r="C39" s="1170"/>
      <c r="D39" s="1170"/>
      <c r="E39" s="1170"/>
    </row>
    <row r="40" spans="1:6" x14ac:dyDescent="0.2">
      <c r="B40" s="1141" t="s">
        <v>1053</v>
      </c>
      <c r="C40" s="1141"/>
      <c r="D40" s="1141"/>
      <c r="E40" s="1141"/>
      <c r="F40" s="1141"/>
    </row>
    <row r="41" spans="1:6" x14ac:dyDescent="0.2">
      <c r="C41" s="619" t="s">
        <v>706</v>
      </c>
    </row>
  </sheetData>
  <mergeCells count="4">
    <mergeCell ref="A1:E1"/>
    <mergeCell ref="C38:D38"/>
    <mergeCell ref="B39:E39"/>
    <mergeCell ref="B40:F40"/>
  </mergeCells>
  <printOptions horizontalCentered="1" verticalCentered="1"/>
  <pageMargins left="0.44" right="0.34" top="0.23622047244094499" bottom="0" header="0.31496062992126" footer="0.31496062992126"/>
  <pageSetup paperSize="9" scale="80" orientation="portrait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9:N51"/>
  <sheetViews>
    <sheetView view="pageBreakPreview" topLeftCell="A7" zoomScale="60" workbookViewId="0">
      <selection activeCell="E27" sqref="E27"/>
    </sheetView>
  </sheetViews>
  <sheetFormatPr defaultRowHeight="12.75" x14ac:dyDescent="0.2"/>
  <cols>
    <col min="5" max="5" width="18.140625" bestFit="1" customWidth="1"/>
    <col min="6" max="7" width="15.7109375" customWidth="1"/>
    <col min="8" max="8" width="21.140625" bestFit="1" customWidth="1"/>
    <col min="9" max="11" width="15.7109375" customWidth="1"/>
    <col min="14" max="14" width="13" customWidth="1"/>
  </cols>
  <sheetData>
    <row r="9" spans="2:14" ht="29.25" customHeight="1" x14ac:dyDescent="0.2">
      <c r="B9" s="1173" t="s">
        <v>986</v>
      </c>
      <c r="C9" s="1173"/>
      <c r="D9" s="1173"/>
      <c r="E9" s="1173"/>
      <c r="F9" s="1173"/>
      <c r="G9" s="1173"/>
      <c r="H9" s="1173"/>
      <c r="I9" s="1173"/>
      <c r="J9" s="1173"/>
      <c r="K9" s="1173"/>
    </row>
    <row r="10" spans="2:14" ht="13.5" thickBot="1" x14ac:dyDescent="0.25"/>
    <row r="11" spans="2:14" ht="38.25" customHeight="1" thickBot="1" x14ac:dyDescent="0.25">
      <c r="B11" s="1174" t="s">
        <v>987</v>
      </c>
      <c r="C11" s="1174"/>
      <c r="D11" s="381" t="s">
        <v>990</v>
      </c>
      <c r="E11" s="556"/>
      <c r="F11" s="552" t="s">
        <v>978</v>
      </c>
      <c r="G11" s="552" t="s">
        <v>474</v>
      </c>
      <c r="H11" s="552" t="s">
        <v>979</v>
      </c>
      <c r="I11" s="552" t="s">
        <v>980</v>
      </c>
      <c r="J11" s="552" t="s">
        <v>981</v>
      </c>
      <c r="K11" s="552" t="s">
        <v>982</v>
      </c>
      <c r="M11" s="574" t="s">
        <v>1001</v>
      </c>
      <c r="N11" s="574" t="s">
        <v>18</v>
      </c>
    </row>
    <row r="12" spans="2:14" ht="21.75" thickBot="1" x14ac:dyDescent="0.25">
      <c r="B12" s="1176" t="s">
        <v>942</v>
      </c>
      <c r="C12" s="1177"/>
      <c r="D12" s="54"/>
      <c r="E12" s="1171" t="s">
        <v>892</v>
      </c>
      <c r="F12" s="1171"/>
      <c r="G12" s="1171"/>
      <c r="H12" s="1171"/>
      <c r="I12" s="1171"/>
      <c r="J12" s="1171"/>
      <c r="K12" s="1172"/>
      <c r="M12" s="575"/>
      <c r="N12" s="575"/>
    </row>
    <row r="13" spans="2:14" ht="24.95" customHeight="1" thickBot="1" x14ac:dyDescent="0.35">
      <c r="B13" s="380" t="s">
        <v>988</v>
      </c>
      <c r="C13" s="380">
        <v>25500</v>
      </c>
      <c r="D13" s="1175">
        <v>241</v>
      </c>
      <c r="E13" s="557" t="s">
        <v>983</v>
      </c>
      <c r="F13" s="552">
        <v>29.82</v>
      </c>
      <c r="G13" s="573">
        <v>489.1</v>
      </c>
      <c r="H13" s="552">
        <v>92.6</v>
      </c>
      <c r="I13" s="552">
        <v>13.77</v>
      </c>
      <c r="J13" s="552">
        <v>30</v>
      </c>
      <c r="K13" s="554">
        <f>SUM(F13:J13)</f>
        <v>655.29000000000008</v>
      </c>
      <c r="M13" s="574">
        <v>16.88</v>
      </c>
      <c r="N13" s="574">
        <v>642.16</v>
      </c>
    </row>
    <row r="14" spans="2:14" ht="24.95" customHeight="1" thickBot="1" x14ac:dyDescent="0.35">
      <c r="B14" s="380" t="s">
        <v>989</v>
      </c>
      <c r="C14" s="380">
        <v>10230</v>
      </c>
      <c r="D14" s="1175"/>
      <c r="E14" s="557" t="s">
        <v>984</v>
      </c>
      <c r="F14" s="552">
        <v>0</v>
      </c>
      <c r="G14" s="553">
        <v>247.12</v>
      </c>
      <c r="H14" s="553">
        <v>271.60000000000002</v>
      </c>
      <c r="I14" s="553">
        <v>0</v>
      </c>
      <c r="J14" s="553">
        <v>0</v>
      </c>
      <c r="K14" s="554">
        <f t="shared" ref="K14:K15" si="0">SUM(F14:J14)</f>
        <v>518.72</v>
      </c>
      <c r="M14" s="576"/>
      <c r="N14" s="575">
        <v>515.91999999999996</v>
      </c>
    </row>
    <row r="15" spans="2:14" ht="24.95" customHeight="1" thickBot="1" x14ac:dyDescent="0.25">
      <c r="B15" s="380" t="s">
        <v>18</v>
      </c>
      <c r="C15" s="380">
        <f>SUM(C13:C14)</f>
        <v>35730</v>
      </c>
      <c r="D15" s="1175"/>
      <c r="E15" s="558" t="s">
        <v>92</v>
      </c>
      <c r="F15" s="554">
        <f>SUM(F13:F14)</f>
        <v>29.82</v>
      </c>
      <c r="G15" s="554">
        <f t="shared" ref="G15:J15" si="1">SUM(G13:G14)</f>
        <v>736.22</v>
      </c>
      <c r="H15" s="611">
        <f t="shared" si="1"/>
        <v>364.20000000000005</v>
      </c>
      <c r="I15" s="554">
        <f t="shared" si="1"/>
        <v>13.77</v>
      </c>
      <c r="J15" s="554">
        <f t="shared" si="1"/>
        <v>30</v>
      </c>
      <c r="K15" s="554">
        <f t="shared" si="0"/>
        <v>1174.0100000000002</v>
      </c>
      <c r="M15" s="575"/>
      <c r="N15" s="575">
        <f>SUM(N13:N14)</f>
        <v>1158.08</v>
      </c>
    </row>
    <row r="16" spans="2:14" ht="24.95" customHeight="1" thickBot="1" x14ac:dyDescent="0.25">
      <c r="B16" s="1176" t="s">
        <v>891</v>
      </c>
      <c r="C16" s="1177"/>
      <c r="D16" s="1175"/>
      <c r="E16" s="1171" t="s">
        <v>891</v>
      </c>
      <c r="F16" s="1171"/>
      <c r="G16" s="1171"/>
      <c r="H16" s="1171"/>
      <c r="I16" s="1171"/>
      <c r="J16" s="1171"/>
      <c r="K16" s="1172"/>
    </row>
    <row r="17" spans="2:11" ht="24.95" customHeight="1" thickBot="1" x14ac:dyDescent="0.35">
      <c r="B17" s="380" t="s">
        <v>988</v>
      </c>
      <c r="C17" s="380">
        <v>7100</v>
      </c>
      <c r="D17" s="1175"/>
      <c r="E17" s="557" t="s">
        <v>983</v>
      </c>
      <c r="F17" s="552">
        <v>10</v>
      </c>
      <c r="G17" s="553">
        <v>164.04</v>
      </c>
      <c r="H17" s="552">
        <v>18.600000000000001</v>
      </c>
      <c r="I17" s="552">
        <v>4.29</v>
      </c>
      <c r="J17" s="552">
        <v>20</v>
      </c>
      <c r="K17" s="554">
        <f>SUM(F17:J17)</f>
        <v>216.92999999999998</v>
      </c>
    </row>
    <row r="18" spans="2:11" ht="24.95" customHeight="1" thickBot="1" x14ac:dyDescent="0.35">
      <c r="B18" s="380" t="s">
        <v>989</v>
      </c>
      <c r="C18" s="380">
        <v>4400</v>
      </c>
      <c r="D18" s="1175"/>
      <c r="E18" s="557" t="s">
        <v>984</v>
      </c>
      <c r="F18" s="553">
        <v>0</v>
      </c>
      <c r="G18" s="553">
        <v>79.540000000000006</v>
      </c>
      <c r="H18" s="553">
        <v>54.56</v>
      </c>
      <c r="I18" s="553">
        <v>0</v>
      </c>
      <c r="J18" s="553">
        <v>0</v>
      </c>
      <c r="K18" s="554">
        <f t="shared" ref="K18:K19" si="2">SUM(F18:J18)</f>
        <v>134.10000000000002</v>
      </c>
    </row>
    <row r="19" spans="2:11" ht="24.95" customHeight="1" thickBot="1" x14ac:dyDescent="0.25">
      <c r="B19" s="380" t="s">
        <v>18</v>
      </c>
      <c r="C19" s="380">
        <f>SUM(C17:C18)</f>
        <v>11500</v>
      </c>
      <c r="D19" s="1175"/>
      <c r="E19" s="558" t="s">
        <v>92</v>
      </c>
      <c r="F19" s="554">
        <f>SUM(F17:F18)</f>
        <v>10</v>
      </c>
      <c r="G19" s="554">
        <f t="shared" ref="G19" si="3">SUM(G17:G18)</f>
        <v>243.57999999999998</v>
      </c>
      <c r="H19" s="554">
        <f t="shared" ref="H19" si="4">SUM(H17:H18)</f>
        <v>73.16</v>
      </c>
      <c r="I19" s="554">
        <f t="shared" ref="I19" si="5">SUM(I17:I18)</f>
        <v>4.29</v>
      </c>
      <c r="J19" s="554">
        <f t="shared" ref="J19" si="6">SUM(J17:J18)</f>
        <v>20</v>
      </c>
      <c r="K19" s="554">
        <f t="shared" si="2"/>
        <v>351.03000000000003</v>
      </c>
    </row>
    <row r="20" spans="2:11" ht="24.95" customHeight="1" thickBot="1" x14ac:dyDescent="0.25">
      <c r="B20" s="1176" t="s">
        <v>890</v>
      </c>
      <c r="C20" s="1177"/>
      <c r="D20" s="1175"/>
      <c r="E20" s="1171" t="s">
        <v>985</v>
      </c>
      <c r="F20" s="1171"/>
      <c r="G20" s="1171"/>
      <c r="H20" s="1171"/>
      <c r="I20" s="1171"/>
      <c r="J20" s="1171"/>
      <c r="K20" s="1172"/>
    </row>
    <row r="21" spans="2:11" ht="24.95" customHeight="1" thickBot="1" x14ac:dyDescent="0.35">
      <c r="B21" s="380" t="s">
        <v>988</v>
      </c>
      <c r="C21" s="380">
        <v>2287</v>
      </c>
      <c r="D21" s="1175"/>
      <c r="E21" s="557" t="s">
        <v>983</v>
      </c>
      <c r="F21" s="553">
        <v>3.66</v>
      </c>
      <c r="G21" s="553">
        <v>59.94</v>
      </c>
      <c r="H21" s="553">
        <v>10.8</v>
      </c>
      <c r="I21" s="553">
        <v>1.57</v>
      </c>
      <c r="J21" s="553">
        <v>10</v>
      </c>
      <c r="K21" s="554">
        <f>SUM(F21:J21)</f>
        <v>85.969999999999985</v>
      </c>
    </row>
    <row r="22" spans="2:11" ht="24.95" customHeight="1" thickBot="1" x14ac:dyDescent="0.35">
      <c r="B22" s="54" t="s">
        <v>989</v>
      </c>
      <c r="C22" s="54">
        <v>1813</v>
      </c>
      <c r="D22" s="1175"/>
      <c r="E22" s="557" t="s">
        <v>984</v>
      </c>
      <c r="F22" s="553">
        <v>0</v>
      </c>
      <c r="G22" s="553">
        <v>79.87</v>
      </c>
      <c r="H22" s="553">
        <v>31.68</v>
      </c>
      <c r="I22" s="553">
        <v>0</v>
      </c>
      <c r="J22" s="553">
        <v>0</v>
      </c>
      <c r="K22" s="554">
        <f t="shared" ref="K22:K23" si="7">SUM(F22:J22)</f>
        <v>111.55000000000001</v>
      </c>
    </row>
    <row r="23" spans="2:11" ht="24.95" customHeight="1" thickBot="1" x14ac:dyDescent="0.25">
      <c r="B23" s="54" t="s">
        <v>18</v>
      </c>
      <c r="C23" s="54">
        <f>SUM(C21:C22)</f>
        <v>4100</v>
      </c>
      <c r="D23" s="1175"/>
      <c r="E23" s="562" t="s">
        <v>92</v>
      </c>
      <c r="F23" s="554">
        <f>SUM(F21:F22)</f>
        <v>3.66</v>
      </c>
      <c r="G23" s="554">
        <f t="shared" ref="G23" si="8">SUM(G21:G22)</f>
        <v>139.81</v>
      </c>
      <c r="H23" s="554">
        <f t="shared" ref="H23" si="9">SUM(H21:H22)</f>
        <v>42.480000000000004</v>
      </c>
      <c r="I23" s="554">
        <f t="shared" ref="I23" si="10">SUM(I21:I22)</f>
        <v>1.57</v>
      </c>
      <c r="J23" s="554">
        <f t="shared" ref="J23" si="11">SUM(J21:J22)</f>
        <v>10</v>
      </c>
      <c r="K23" s="554">
        <f t="shared" si="7"/>
        <v>197.51999999999998</v>
      </c>
    </row>
    <row r="24" spans="2:11" ht="24.95" customHeight="1" thickBot="1" x14ac:dyDescent="0.25">
      <c r="E24" s="563" t="s">
        <v>970</v>
      </c>
      <c r="F24" s="561">
        <f>F23+F19+F15</f>
        <v>43.480000000000004</v>
      </c>
      <c r="G24" s="555">
        <f t="shared" ref="G24:K24" si="12">G23+G19+G15</f>
        <v>1119.6100000000001</v>
      </c>
      <c r="H24" s="555">
        <f t="shared" si="12"/>
        <v>479.84000000000003</v>
      </c>
      <c r="I24" s="555">
        <f t="shared" si="12"/>
        <v>19.63</v>
      </c>
      <c r="J24" s="555">
        <f t="shared" si="12"/>
        <v>60</v>
      </c>
      <c r="K24" s="555">
        <f t="shared" si="12"/>
        <v>1722.5600000000002</v>
      </c>
    </row>
    <row r="28" spans="2:11" ht="15" x14ac:dyDescent="0.2">
      <c r="E28" s="559" t="s">
        <v>991</v>
      </c>
      <c r="F28" s="559" t="s">
        <v>993</v>
      </c>
      <c r="G28" s="559" t="s">
        <v>994</v>
      </c>
      <c r="H28" s="559" t="s">
        <v>995</v>
      </c>
    </row>
    <row r="29" spans="2:11" ht="15" x14ac:dyDescent="0.2">
      <c r="E29" s="559" t="s">
        <v>25</v>
      </c>
      <c r="F29" s="559">
        <v>4.97</v>
      </c>
      <c r="G29" s="559">
        <v>7.99</v>
      </c>
      <c r="H29" s="559">
        <v>2.87</v>
      </c>
    </row>
    <row r="30" spans="2:11" ht="15" x14ac:dyDescent="0.2">
      <c r="E30" s="560" t="s">
        <v>992</v>
      </c>
      <c r="F30" s="559">
        <v>7.45</v>
      </c>
      <c r="G30" s="559">
        <v>8.1999999999999993</v>
      </c>
      <c r="H30" s="559">
        <v>2.87</v>
      </c>
    </row>
    <row r="37" spans="5:11" ht="13.5" thickBot="1" x14ac:dyDescent="0.25"/>
    <row r="38" spans="5:11" ht="38.25" thickBot="1" x14ac:dyDescent="0.25">
      <c r="E38" s="556"/>
      <c r="F38" s="552" t="s">
        <v>978</v>
      </c>
      <c r="G38" s="552" t="s">
        <v>474</v>
      </c>
      <c r="H38" s="552" t="s">
        <v>979</v>
      </c>
      <c r="I38" s="552" t="s">
        <v>980</v>
      </c>
      <c r="J38" s="552" t="s">
        <v>981</v>
      </c>
      <c r="K38" s="552" t="s">
        <v>982</v>
      </c>
    </row>
    <row r="39" spans="5:11" ht="21.75" thickBot="1" x14ac:dyDescent="0.25">
      <c r="E39" s="1171" t="s">
        <v>892</v>
      </c>
      <c r="F39" s="1171"/>
      <c r="G39" s="1171"/>
      <c r="H39" s="1171"/>
      <c r="I39" s="1171"/>
      <c r="J39" s="1171"/>
      <c r="K39" s="1172"/>
    </row>
    <row r="40" spans="5:11" ht="19.5" thickBot="1" x14ac:dyDescent="0.35">
      <c r="E40" s="557" t="s">
        <v>983</v>
      </c>
      <c r="F40" s="552">
        <v>29.83</v>
      </c>
      <c r="G40" s="553">
        <v>489.1</v>
      </c>
      <c r="H40" s="552">
        <v>92.6</v>
      </c>
      <c r="I40" s="552">
        <v>12.8</v>
      </c>
      <c r="J40" s="552">
        <v>30</v>
      </c>
      <c r="K40" s="554">
        <f>SUM(F40:J40)</f>
        <v>654.33000000000004</v>
      </c>
    </row>
    <row r="41" spans="5:11" ht="19.5" thickBot="1" x14ac:dyDescent="0.35">
      <c r="E41" s="557" t="s">
        <v>984</v>
      </c>
      <c r="F41" s="552">
        <v>0</v>
      </c>
      <c r="G41" s="553">
        <v>247.14</v>
      </c>
      <c r="H41" s="553">
        <v>271.60000000000002</v>
      </c>
      <c r="I41" s="553">
        <v>0</v>
      </c>
      <c r="J41" s="553">
        <v>0</v>
      </c>
      <c r="K41" s="554">
        <f t="shared" ref="K41:K42" si="13">SUM(F41:J41)</f>
        <v>518.74</v>
      </c>
    </row>
    <row r="42" spans="5:11" ht="19.5" thickBot="1" x14ac:dyDescent="0.25">
      <c r="E42" s="558" t="s">
        <v>92</v>
      </c>
      <c r="F42" s="554">
        <f>SUM(F40:F41)</f>
        <v>29.83</v>
      </c>
      <c r="G42" s="554">
        <f t="shared" ref="G42:J42" si="14">SUM(G40:G41)</f>
        <v>736.24</v>
      </c>
      <c r="H42" s="554">
        <f t="shared" si="14"/>
        <v>364.20000000000005</v>
      </c>
      <c r="I42" s="554">
        <f t="shared" si="14"/>
        <v>12.8</v>
      </c>
      <c r="J42" s="554">
        <f t="shared" si="14"/>
        <v>30</v>
      </c>
      <c r="K42" s="554">
        <f t="shared" si="13"/>
        <v>1173.07</v>
      </c>
    </row>
    <row r="43" spans="5:11" ht="21.75" thickBot="1" x14ac:dyDescent="0.25">
      <c r="E43" s="1171" t="s">
        <v>891</v>
      </c>
      <c r="F43" s="1171"/>
      <c r="G43" s="1171"/>
      <c r="H43" s="1171"/>
      <c r="I43" s="1171"/>
      <c r="J43" s="1171"/>
      <c r="K43" s="1172"/>
    </row>
    <row r="44" spans="5:11" ht="19.5" thickBot="1" x14ac:dyDescent="0.35">
      <c r="E44" s="557" t="s">
        <v>983</v>
      </c>
      <c r="F44" s="552">
        <v>10</v>
      </c>
      <c r="G44" s="553">
        <v>164.04</v>
      </c>
      <c r="H44" s="552">
        <v>18.600000000000001</v>
      </c>
      <c r="I44" s="552">
        <v>4.29</v>
      </c>
      <c r="J44" s="552">
        <v>20</v>
      </c>
      <c r="K44" s="554">
        <f>SUM(F44:J44)</f>
        <v>216.92999999999998</v>
      </c>
    </row>
    <row r="45" spans="5:11" ht="19.5" thickBot="1" x14ac:dyDescent="0.35">
      <c r="E45" s="557" t="s">
        <v>984</v>
      </c>
      <c r="F45" s="553">
        <v>0</v>
      </c>
      <c r="G45" s="553">
        <v>79.540000000000006</v>
      </c>
      <c r="H45" s="553">
        <v>54.56</v>
      </c>
      <c r="I45" s="553">
        <v>0</v>
      </c>
      <c r="J45" s="553">
        <v>0</v>
      </c>
      <c r="K45" s="554">
        <f t="shared" ref="K45:K46" si="15">SUM(F45:J45)</f>
        <v>134.10000000000002</v>
      </c>
    </row>
    <row r="46" spans="5:11" ht="19.5" thickBot="1" x14ac:dyDescent="0.25">
      <c r="E46" s="558" t="s">
        <v>92</v>
      </c>
      <c r="F46" s="554">
        <f>SUM(F44:F45)</f>
        <v>10</v>
      </c>
      <c r="G46" s="554">
        <f t="shared" ref="G46:J46" si="16">SUM(G44:G45)</f>
        <v>243.57999999999998</v>
      </c>
      <c r="H46" s="554">
        <f t="shared" si="16"/>
        <v>73.16</v>
      </c>
      <c r="I46" s="554">
        <f t="shared" si="16"/>
        <v>4.29</v>
      </c>
      <c r="J46" s="554">
        <f t="shared" si="16"/>
        <v>20</v>
      </c>
      <c r="K46" s="554">
        <f t="shared" si="15"/>
        <v>351.03000000000003</v>
      </c>
    </row>
    <row r="47" spans="5:11" ht="21.75" thickBot="1" x14ac:dyDescent="0.25">
      <c r="E47" s="1171" t="s">
        <v>985</v>
      </c>
      <c r="F47" s="1171"/>
      <c r="G47" s="1171"/>
      <c r="H47" s="1171"/>
      <c r="I47" s="1171"/>
      <c r="J47" s="1171"/>
      <c r="K47" s="1172"/>
    </row>
    <row r="48" spans="5:11" ht="19.5" thickBot="1" x14ac:dyDescent="0.35">
      <c r="E48" s="557" t="s">
        <v>983</v>
      </c>
      <c r="F48" s="553">
        <v>3.66</v>
      </c>
      <c r="G48" s="553">
        <v>59.94</v>
      </c>
      <c r="H48" s="553">
        <v>10.8</v>
      </c>
      <c r="I48" s="553">
        <v>1.57</v>
      </c>
      <c r="J48" s="553">
        <v>10</v>
      </c>
      <c r="K48" s="554">
        <f>SUM(F48:J48)</f>
        <v>85.969999999999985</v>
      </c>
    </row>
    <row r="49" spans="5:11" ht="19.5" thickBot="1" x14ac:dyDescent="0.35">
      <c r="E49" s="557" t="s">
        <v>984</v>
      </c>
      <c r="F49" s="553">
        <v>0</v>
      </c>
      <c r="G49" s="553">
        <v>79.87</v>
      </c>
      <c r="H49" s="553">
        <v>31.68</v>
      </c>
      <c r="I49" s="553">
        <v>0</v>
      </c>
      <c r="J49" s="553">
        <v>0</v>
      </c>
      <c r="K49" s="554">
        <f t="shared" ref="K49:K50" si="17">SUM(F49:J49)</f>
        <v>111.55000000000001</v>
      </c>
    </row>
    <row r="50" spans="5:11" ht="19.5" thickBot="1" x14ac:dyDescent="0.25">
      <c r="E50" s="562" t="s">
        <v>92</v>
      </c>
      <c r="F50" s="554">
        <f>SUM(F48:F49)</f>
        <v>3.66</v>
      </c>
      <c r="G50" s="554">
        <f t="shared" ref="G50:J50" si="18">SUM(G48:G49)</f>
        <v>139.81</v>
      </c>
      <c r="H50" s="554">
        <f t="shared" si="18"/>
        <v>42.480000000000004</v>
      </c>
      <c r="I50" s="554">
        <f t="shared" si="18"/>
        <v>1.57</v>
      </c>
      <c r="J50" s="554">
        <f t="shared" si="18"/>
        <v>10</v>
      </c>
      <c r="K50" s="554">
        <f t="shared" si="17"/>
        <v>197.51999999999998</v>
      </c>
    </row>
    <row r="51" spans="5:11" ht="19.5" thickBot="1" x14ac:dyDescent="0.25">
      <c r="E51" s="563" t="s">
        <v>970</v>
      </c>
      <c r="F51" s="561">
        <f>F50+F46+F42</f>
        <v>43.489999999999995</v>
      </c>
      <c r="G51" s="555">
        <f t="shared" ref="G51:K51" si="19">G50+G46+G42</f>
        <v>1119.6300000000001</v>
      </c>
      <c r="H51" s="555">
        <f t="shared" si="19"/>
        <v>479.84000000000003</v>
      </c>
      <c r="I51" s="555">
        <f t="shared" si="19"/>
        <v>18.66</v>
      </c>
      <c r="J51" s="555">
        <f t="shared" si="19"/>
        <v>60</v>
      </c>
      <c r="K51" s="555">
        <f t="shared" si="19"/>
        <v>1721.62</v>
      </c>
    </row>
  </sheetData>
  <mergeCells count="12">
    <mergeCell ref="E39:K39"/>
    <mergeCell ref="E43:K43"/>
    <mergeCell ref="E47:K47"/>
    <mergeCell ref="B9:K9"/>
    <mergeCell ref="E12:K12"/>
    <mergeCell ref="E16:K16"/>
    <mergeCell ref="E20:K20"/>
    <mergeCell ref="B11:C11"/>
    <mergeCell ref="D13:D23"/>
    <mergeCell ref="B12:C12"/>
    <mergeCell ref="B16:C16"/>
    <mergeCell ref="B20:C20"/>
  </mergeCells>
  <printOptions horizontalCentered="1" verticalCentered="1"/>
  <pageMargins left="0.70866141732283505" right="0.70866141732283505" top="0.23622047244094499" bottom="0" header="0.31496062992126" footer="0.31496062992126"/>
  <pageSetup paperSize="9" scale="5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4"/>
  <sheetViews>
    <sheetView zoomScaleSheetLayoutView="100" workbookViewId="0">
      <selection activeCell="G15" sqref="G15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</cols>
  <sheetData>
    <row r="1" spans="1:8" ht="18" x14ac:dyDescent="0.35">
      <c r="A1" s="825" t="s">
        <v>0</v>
      </c>
      <c r="B1" s="825"/>
      <c r="C1" s="825"/>
      <c r="D1" s="825"/>
      <c r="E1" s="825"/>
      <c r="F1" s="825"/>
      <c r="G1" s="825"/>
      <c r="H1" s="190" t="s">
        <v>250</v>
      </c>
    </row>
    <row r="2" spans="1:8" ht="21" x14ac:dyDescent="0.35">
      <c r="A2" s="826" t="s">
        <v>744</v>
      </c>
      <c r="B2" s="826"/>
      <c r="C2" s="826"/>
      <c r="D2" s="826"/>
      <c r="E2" s="826"/>
      <c r="F2" s="826"/>
      <c r="G2" s="826"/>
      <c r="H2" s="826"/>
    </row>
    <row r="3" spans="1:8" ht="15" x14ac:dyDescent="0.3">
      <c r="A3" s="192"/>
      <c r="B3" s="192"/>
    </row>
    <row r="4" spans="1:8" ht="18" customHeight="1" x14ac:dyDescent="0.35">
      <c r="A4" s="827" t="s">
        <v>795</v>
      </c>
      <c r="B4" s="827"/>
      <c r="C4" s="827"/>
      <c r="D4" s="827"/>
      <c r="E4" s="827"/>
      <c r="F4" s="827"/>
      <c r="G4" s="827"/>
      <c r="H4" s="827"/>
    </row>
    <row r="5" spans="1:8" ht="15" x14ac:dyDescent="0.3">
      <c r="A5" s="193" t="s">
        <v>251</v>
      </c>
      <c r="B5" s="193"/>
      <c r="C5" s="823" t="s">
        <v>1047</v>
      </c>
      <c r="D5" s="824"/>
    </row>
    <row r="6" spans="1:8" ht="15" x14ac:dyDescent="0.3">
      <c r="A6" s="193"/>
      <c r="B6" s="193"/>
      <c r="G6" s="828" t="s">
        <v>1049</v>
      </c>
      <c r="H6" s="828"/>
    </row>
    <row r="7" spans="1:8" ht="59.25" customHeight="1" x14ac:dyDescent="0.2">
      <c r="A7" s="321" t="s">
        <v>2</v>
      </c>
      <c r="B7" s="321" t="s">
        <v>3</v>
      </c>
      <c r="C7" s="195" t="s">
        <v>252</v>
      </c>
      <c r="D7" s="195" t="s">
        <v>253</v>
      </c>
      <c r="E7" s="195" t="s">
        <v>254</v>
      </c>
      <c r="F7" s="195" t="s">
        <v>255</v>
      </c>
      <c r="G7" s="195" t="s">
        <v>256</v>
      </c>
      <c r="H7" s="195" t="s">
        <v>257</v>
      </c>
    </row>
    <row r="8" spans="1:8" s="190" customFormat="1" ht="15" x14ac:dyDescent="0.25">
      <c r="A8" s="196" t="s">
        <v>258</v>
      </c>
      <c r="B8" s="196" t="s">
        <v>259</v>
      </c>
      <c r="C8" s="196" t="s">
        <v>260</v>
      </c>
      <c r="D8" s="196" t="s">
        <v>261</v>
      </c>
      <c r="E8" s="196" t="s">
        <v>262</v>
      </c>
      <c r="F8" s="196" t="s">
        <v>263</v>
      </c>
      <c r="G8" s="196" t="s">
        <v>264</v>
      </c>
      <c r="H8" s="196" t="s">
        <v>265</v>
      </c>
    </row>
    <row r="9" spans="1:8" ht="15" x14ac:dyDescent="0.2">
      <c r="A9" s="8">
        <v>1</v>
      </c>
      <c r="B9" s="8" t="s">
        <v>891</v>
      </c>
      <c r="C9" s="8">
        <v>33</v>
      </c>
      <c r="D9" s="8">
        <v>29</v>
      </c>
      <c r="E9" s="8">
        <v>0</v>
      </c>
      <c r="F9" s="8">
        <f>E9+D9+C9</f>
        <v>62</v>
      </c>
      <c r="G9" s="8">
        <v>62</v>
      </c>
      <c r="H9" s="377" t="s">
        <v>7</v>
      </c>
    </row>
    <row r="10" spans="1:8" x14ac:dyDescent="0.2">
      <c r="A10" s="8">
        <v>2</v>
      </c>
      <c r="B10" s="8" t="s">
        <v>890</v>
      </c>
      <c r="C10" s="375">
        <v>15</v>
      </c>
      <c r="D10" s="375">
        <v>11</v>
      </c>
      <c r="E10" s="375">
        <v>0</v>
      </c>
      <c r="F10" s="375">
        <f>C10+D10+E10</f>
        <v>26</v>
      </c>
      <c r="G10" s="375">
        <f>F10</f>
        <v>26</v>
      </c>
      <c r="H10" s="166" t="s">
        <v>7</v>
      </c>
    </row>
    <row r="11" spans="1:8" x14ac:dyDescent="0.2">
      <c r="A11" s="8">
        <v>3</v>
      </c>
      <c r="B11" s="348" t="s">
        <v>892</v>
      </c>
      <c r="C11" s="269">
        <v>161</v>
      </c>
      <c r="D11" s="269">
        <v>0</v>
      </c>
      <c r="E11" s="269">
        <v>119</v>
      </c>
      <c r="F11" s="269">
        <v>280</v>
      </c>
      <c r="G11" s="269">
        <v>280</v>
      </c>
      <c r="H11" s="348" t="s">
        <v>7</v>
      </c>
    </row>
    <row r="12" spans="1:8" x14ac:dyDescent="0.2">
      <c r="A12" s="8">
        <v>4</v>
      </c>
      <c r="B12" s="9"/>
      <c r="C12" s="197"/>
      <c r="D12" s="197"/>
      <c r="E12" s="197"/>
      <c r="F12" s="197"/>
      <c r="G12" s="197"/>
      <c r="H12" s="9"/>
    </row>
    <row r="13" spans="1:8" x14ac:dyDescent="0.2">
      <c r="A13" s="8">
        <v>5</v>
      </c>
      <c r="B13" s="9"/>
      <c r="C13" s="197"/>
      <c r="D13" s="197"/>
      <c r="E13" s="197"/>
      <c r="F13" s="197"/>
      <c r="G13" s="197"/>
      <c r="H13" s="9"/>
    </row>
    <row r="14" spans="1:8" x14ac:dyDescent="0.2">
      <c r="A14" s="11" t="s">
        <v>7</v>
      </c>
      <c r="B14" s="9"/>
      <c r="C14" s="197"/>
      <c r="D14" s="197"/>
      <c r="E14" s="197"/>
      <c r="F14" s="197"/>
      <c r="G14" s="197"/>
      <c r="H14" s="9"/>
    </row>
    <row r="15" spans="1:8" x14ac:dyDescent="0.2">
      <c r="A15" s="3" t="s">
        <v>18</v>
      </c>
      <c r="B15" s="9"/>
      <c r="C15" s="328">
        <f>SUM(C9:C14)</f>
        <v>209</v>
      </c>
      <c r="D15" s="328">
        <f>SUM(D9:D14)</f>
        <v>40</v>
      </c>
      <c r="E15" s="328">
        <f>SUM(E9:E14)</f>
        <v>119</v>
      </c>
      <c r="F15" s="328">
        <f>SUM(F9:F14)</f>
        <v>368</v>
      </c>
      <c r="G15" s="328">
        <f>SUM(G9:G14)</f>
        <v>368</v>
      </c>
      <c r="H15" s="9"/>
    </row>
    <row r="17" spans="1:16" x14ac:dyDescent="0.2">
      <c r="A17" s="198" t="s">
        <v>266</v>
      </c>
    </row>
    <row r="20" spans="1:16" ht="15" customHeight="1" x14ac:dyDescent="0.2">
      <c r="A20" s="199"/>
      <c r="B20" s="199"/>
      <c r="C20" s="199"/>
      <c r="D20" s="199"/>
      <c r="E20" s="199"/>
      <c r="F20" s="781" t="s">
        <v>13</v>
      </c>
      <c r="G20" s="781"/>
      <c r="H20" s="781"/>
      <c r="I20" s="145"/>
      <c r="J20" s="145"/>
      <c r="K20" s="145"/>
      <c r="L20" s="145"/>
      <c r="M20" s="145"/>
      <c r="N20" s="145"/>
      <c r="O20" s="634"/>
      <c r="P20" s="634"/>
    </row>
    <row r="21" spans="1:16" ht="15" customHeight="1" x14ac:dyDescent="0.2">
      <c r="A21" s="199"/>
      <c r="B21" s="199"/>
      <c r="C21" s="199"/>
      <c r="D21" s="199"/>
      <c r="E21" s="199"/>
      <c r="F21" s="635"/>
      <c r="G21" s="829" t="s">
        <v>677</v>
      </c>
      <c r="H21" s="829"/>
      <c r="I21" s="829"/>
      <c r="J21" s="829"/>
      <c r="K21" s="829"/>
      <c r="L21" s="829"/>
      <c r="M21" s="829"/>
      <c r="N21" s="829"/>
      <c r="O21" s="634"/>
      <c r="P21" s="634"/>
    </row>
    <row r="22" spans="1:16" ht="15" customHeight="1" x14ac:dyDescent="0.2">
      <c r="A22" s="199"/>
      <c r="B22" s="199"/>
      <c r="C22" s="199"/>
      <c r="D22" s="199"/>
      <c r="E22" s="199"/>
      <c r="F22" s="822" t="s">
        <v>1050</v>
      </c>
      <c r="G22" s="822"/>
      <c r="H22" s="822"/>
      <c r="I22" s="822"/>
      <c r="J22" s="822"/>
      <c r="K22" s="822"/>
      <c r="L22" s="822"/>
      <c r="M22" s="822"/>
      <c r="N22" s="782"/>
      <c r="O22" s="782"/>
      <c r="P22" s="782"/>
    </row>
    <row r="23" spans="1:16" ht="15" x14ac:dyDescent="0.2">
      <c r="A23" s="199" t="s">
        <v>12</v>
      </c>
      <c r="C23" s="199"/>
      <c r="D23" s="199"/>
      <c r="E23" s="199"/>
      <c r="F23" s="636" t="s">
        <v>706</v>
      </c>
      <c r="G23" s="634"/>
      <c r="H23" s="634"/>
      <c r="I23" s="634"/>
      <c r="K23" s="634"/>
      <c r="L23" s="634"/>
      <c r="M23" s="634"/>
      <c r="N23" s="634"/>
      <c r="O23" s="634"/>
      <c r="P23" s="634"/>
    </row>
    <row r="24" spans="1:16" x14ac:dyDescent="0.2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</row>
  </sheetData>
  <mergeCells count="9">
    <mergeCell ref="F22:M22"/>
    <mergeCell ref="N22:P22"/>
    <mergeCell ref="F20:H20"/>
    <mergeCell ref="C5:D5"/>
    <mergeCell ref="A1:G1"/>
    <mergeCell ref="A2:H2"/>
    <mergeCell ref="A4:H4"/>
    <mergeCell ref="G6:H6"/>
    <mergeCell ref="G21:N21"/>
  </mergeCells>
  <printOptions horizontalCentered="1" verticalCentered="1"/>
  <pageMargins left="0.70866141732283505" right="0.70866141732283505" top="0.23622047244094499" bottom="0" header="0.31496062992126" footer="0.31496062992126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0"/>
  <sheetViews>
    <sheetView view="pageBreakPreview" zoomScale="85" zoomScaleNormal="130" zoomScaleSheetLayoutView="85" workbookViewId="0">
      <selection activeCell="G18" sqref="G18"/>
    </sheetView>
  </sheetViews>
  <sheetFormatPr defaultRowHeight="12.75" x14ac:dyDescent="0.2"/>
  <cols>
    <col min="1" max="1" width="8" customWidth="1"/>
    <col min="2" max="2" width="11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 x14ac:dyDescent="0.2">
      <c r="D1" s="727"/>
      <c r="E1" s="727"/>
      <c r="F1" s="727"/>
      <c r="G1" s="727"/>
      <c r="H1" s="727"/>
      <c r="I1" s="727"/>
      <c r="L1" s="833" t="s">
        <v>90</v>
      </c>
      <c r="M1" s="833"/>
    </row>
    <row r="2" spans="1:19" ht="15.7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</row>
    <row r="3" spans="1:19" ht="20.25" x14ac:dyDescent="0.3">
      <c r="A3" s="724" t="s">
        <v>744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</row>
    <row r="4" spans="1:19" ht="11.25" customHeight="1" x14ac:dyDescent="0.2"/>
    <row r="5" spans="1:19" ht="15.75" x14ac:dyDescent="0.25">
      <c r="A5" s="723" t="s">
        <v>796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</row>
    <row r="7" spans="1:19" x14ac:dyDescent="0.2">
      <c r="A7" s="726" t="s">
        <v>160</v>
      </c>
      <c r="B7" s="726"/>
      <c r="C7" s="823" t="s">
        <v>1047</v>
      </c>
      <c r="D7" s="824"/>
      <c r="E7" s="824"/>
      <c r="K7" s="119"/>
    </row>
    <row r="8" spans="1:19" x14ac:dyDescent="0.2">
      <c r="A8" s="33"/>
      <c r="B8" s="33"/>
      <c r="K8" s="107"/>
      <c r="L8" s="830" t="s">
        <v>1049</v>
      </c>
      <c r="M8" s="830"/>
      <c r="N8" s="830"/>
    </row>
    <row r="9" spans="1:19" ht="15.75" customHeight="1" x14ac:dyDescent="0.2">
      <c r="A9" s="831" t="s">
        <v>2</v>
      </c>
      <c r="B9" s="831" t="s">
        <v>3</v>
      </c>
      <c r="C9" s="740" t="s">
        <v>4</v>
      </c>
      <c r="D9" s="740"/>
      <c r="E9" s="740"/>
      <c r="F9" s="718"/>
      <c r="G9" s="836"/>
      <c r="H9" s="739" t="s">
        <v>105</v>
      </c>
      <c r="I9" s="739"/>
      <c r="J9" s="739"/>
      <c r="K9" s="739"/>
      <c r="L9" s="739"/>
      <c r="M9" s="831" t="s">
        <v>134</v>
      </c>
      <c r="N9" s="720" t="s">
        <v>135</v>
      </c>
    </row>
    <row r="10" spans="1:19" ht="38.25" x14ac:dyDescent="0.2">
      <c r="A10" s="832"/>
      <c r="B10" s="832"/>
      <c r="C10" s="5" t="s">
        <v>5</v>
      </c>
      <c r="D10" s="5" t="s">
        <v>6</v>
      </c>
      <c r="E10" s="5" t="s">
        <v>355</v>
      </c>
      <c r="F10" s="7" t="s">
        <v>103</v>
      </c>
      <c r="G10" s="6" t="s">
        <v>356</v>
      </c>
      <c r="H10" s="5" t="s">
        <v>5</v>
      </c>
      <c r="I10" s="5" t="s">
        <v>6</v>
      </c>
      <c r="J10" s="5" t="s">
        <v>355</v>
      </c>
      <c r="K10" s="7" t="s">
        <v>103</v>
      </c>
      <c r="L10" s="7" t="s">
        <v>357</v>
      </c>
      <c r="M10" s="832"/>
      <c r="N10" s="720"/>
      <c r="R10" s="14"/>
      <c r="S10" s="14"/>
    </row>
    <row r="11" spans="1:19" s="16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ht="14.25" x14ac:dyDescent="0.2">
      <c r="A12" s="8">
        <v>1</v>
      </c>
      <c r="B12" s="564" t="s">
        <v>891</v>
      </c>
      <c r="C12" s="564">
        <v>30</v>
      </c>
      <c r="D12" s="564">
        <v>3</v>
      </c>
      <c r="E12" s="564">
        <v>0</v>
      </c>
      <c r="F12" s="564">
        <v>0</v>
      </c>
      <c r="G12" s="564">
        <f>C12+D12+E12+F12</f>
        <v>33</v>
      </c>
      <c r="H12" s="564">
        <v>30</v>
      </c>
      <c r="I12" s="564">
        <v>3</v>
      </c>
      <c r="J12" s="564">
        <v>0</v>
      </c>
      <c r="K12" s="564">
        <v>0</v>
      </c>
      <c r="L12" s="564">
        <f>K12+J12+I12+H12</f>
        <v>33</v>
      </c>
      <c r="M12" s="564">
        <f>G12-L12</f>
        <v>0</v>
      </c>
      <c r="N12" s="381" t="s">
        <v>7</v>
      </c>
    </row>
    <row r="13" spans="1:19" x14ac:dyDescent="0.2">
      <c r="A13" s="8">
        <v>2</v>
      </c>
      <c r="B13" s="348" t="s">
        <v>890</v>
      </c>
      <c r="C13" s="166">
        <v>15</v>
      </c>
      <c r="D13" s="166">
        <v>0</v>
      </c>
      <c r="E13" s="166">
        <v>0</v>
      </c>
      <c r="F13" s="383">
        <v>0</v>
      </c>
      <c r="G13" s="166">
        <f>C13+D13+E13</f>
        <v>15</v>
      </c>
      <c r="H13" s="166">
        <v>15</v>
      </c>
      <c r="I13" s="166">
        <v>0</v>
      </c>
      <c r="J13" s="383">
        <v>0</v>
      </c>
      <c r="K13" s="166">
        <v>0</v>
      </c>
      <c r="L13" s="166">
        <v>15</v>
      </c>
      <c r="M13" s="166">
        <v>0</v>
      </c>
      <c r="N13" s="166" t="s">
        <v>7</v>
      </c>
    </row>
    <row r="14" spans="1:19" x14ac:dyDescent="0.2">
      <c r="A14" s="8">
        <v>3</v>
      </c>
      <c r="B14" s="348" t="s">
        <v>892</v>
      </c>
      <c r="C14" s="348">
        <v>155</v>
      </c>
      <c r="D14" s="348">
        <v>6</v>
      </c>
      <c r="E14" s="348">
        <v>0</v>
      </c>
      <c r="F14" s="349">
        <v>0</v>
      </c>
      <c r="G14" s="384">
        <f>SUM(C14:F14)</f>
        <v>161</v>
      </c>
      <c r="H14" s="348">
        <v>155</v>
      </c>
      <c r="I14" s="348">
        <v>6</v>
      </c>
      <c r="J14" s="348">
        <v>0</v>
      </c>
      <c r="K14" s="348">
        <v>0</v>
      </c>
      <c r="L14" s="348">
        <v>161</v>
      </c>
      <c r="M14" s="348">
        <f>G14-L14</f>
        <v>0</v>
      </c>
      <c r="N14" s="348" t="s">
        <v>7</v>
      </c>
    </row>
    <row r="15" spans="1:19" x14ac:dyDescent="0.2">
      <c r="A15" s="8">
        <v>4</v>
      </c>
      <c r="B15" s="9"/>
      <c r="C15" s="9"/>
      <c r="D15" s="9"/>
      <c r="E15" s="9"/>
      <c r="F15" s="72"/>
      <c r="G15" s="10"/>
      <c r="H15" s="9"/>
      <c r="I15" s="9"/>
      <c r="J15" s="9"/>
      <c r="K15" s="9"/>
      <c r="L15" s="9"/>
      <c r="M15" s="8"/>
      <c r="N15" s="9"/>
    </row>
    <row r="16" spans="1:19" x14ac:dyDescent="0.2">
      <c r="A16" s="8">
        <v>5</v>
      </c>
      <c r="B16" s="9"/>
      <c r="C16" s="9"/>
      <c r="D16" s="9"/>
      <c r="E16" s="9"/>
      <c r="F16" s="72"/>
      <c r="G16" s="10"/>
      <c r="H16" s="9"/>
      <c r="I16" s="9"/>
      <c r="J16" s="9"/>
      <c r="K16" s="9"/>
      <c r="L16" s="9"/>
      <c r="M16" s="8"/>
      <c r="N16" s="9"/>
    </row>
    <row r="17" spans="1:15" x14ac:dyDescent="0.2">
      <c r="A17" s="11" t="s">
        <v>7</v>
      </c>
      <c r="B17" s="9"/>
      <c r="C17" s="9"/>
      <c r="D17" s="9"/>
      <c r="E17" s="9"/>
      <c r="F17" s="72"/>
      <c r="G17" s="10"/>
      <c r="H17" s="9"/>
      <c r="I17" s="9"/>
      <c r="J17" s="9"/>
      <c r="K17" s="9"/>
      <c r="L17" s="9"/>
      <c r="M17" s="8"/>
      <c r="N17" s="9"/>
    </row>
    <row r="18" spans="1:15" x14ac:dyDescent="0.2">
      <c r="A18" s="3" t="s">
        <v>18</v>
      </c>
      <c r="B18" s="9"/>
      <c r="C18" s="351">
        <f>SUM(C12:C17)</f>
        <v>200</v>
      </c>
      <c r="D18" s="351">
        <f t="shared" ref="D18:L18" si="0">SUM(D12:D17)</f>
        <v>9</v>
      </c>
      <c r="E18" s="351">
        <f t="shared" si="0"/>
        <v>0</v>
      </c>
      <c r="F18" s="351">
        <f t="shared" si="0"/>
        <v>0</v>
      </c>
      <c r="G18" s="351">
        <f t="shared" si="0"/>
        <v>209</v>
      </c>
      <c r="H18" s="351">
        <f t="shared" si="0"/>
        <v>200</v>
      </c>
      <c r="I18" s="351">
        <f t="shared" si="0"/>
        <v>9</v>
      </c>
      <c r="J18" s="351">
        <f t="shared" si="0"/>
        <v>0</v>
      </c>
      <c r="K18" s="351">
        <f t="shared" si="0"/>
        <v>0</v>
      </c>
      <c r="L18" s="351">
        <f t="shared" si="0"/>
        <v>209</v>
      </c>
      <c r="M18" s="351">
        <f>SUM(M12:M17)</f>
        <v>0</v>
      </c>
      <c r="N18" s="9"/>
    </row>
    <row r="19" spans="1:15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5" x14ac:dyDescent="0.2">
      <c r="A20" s="12" t="s">
        <v>8</v>
      </c>
    </row>
    <row r="21" spans="1:15" x14ac:dyDescent="0.2">
      <c r="A21" t="s">
        <v>9</v>
      </c>
    </row>
    <row r="22" spans="1:15" x14ac:dyDescent="0.2">
      <c r="A22" t="s">
        <v>10</v>
      </c>
      <c r="J22" s="13" t="s">
        <v>11</v>
      </c>
      <c r="K22" s="13"/>
      <c r="L22" s="13" t="s">
        <v>11</v>
      </c>
    </row>
    <row r="23" spans="1:15" x14ac:dyDescent="0.2">
      <c r="A23" s="17" t="s">
        <v>427</v>
      </c>
      <c r="J23" s="13"/>
      <c r="K23" s="13"/>
      <c r="L23" s="13"/>
    </row>
    <row r="24" spans="1:15" x14ac:dyDescent="0.2">
      <c r="C24" s="17" t="s">
        <v>428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1:15" x14ac:dyDescent="0.2">
      <c r="C25" s="17"/>
      <c r="E25" s="14"/>
      <c r="F25" s="14"/>
      <c r="G25" s="14"/>
      <c r="H25" s="14"/>
      <c r="I25" s="14"/>
      <c r="J25" s="14"/>
      <c r="K25" s="14"/>
      <c r="L25" s="14"/>
      <c r="M25" s="14"/>
    </row>
    <row r="26" spans="1:15" ht="15.6" customHeight="1" x14ac:dyDescent="0.25">
      <c r="A26" s="15" t="s">
        <v>12</v>
      </c>
      <c r="B26" s="15"/>
      <c r="C26" s="15"/>
      <c r="D26" s="15"/>
      <c r="E26" s="15"/>
      <c r="F26" s="15"/>
      <c r="G26" s="15"/>
      <c r="J26" s="16"/>
      <c r="K26" s="834"/>
      <c r="L26" s="835"/>
      <c r="M26" s="822" t="s">
        <v>13</v>
      </c>
      <c r="N26" s="822"/>
      <c r="O26" s="822"/>
    </row>
    <row r="27" spans="1:15" ht="15.6" customHeight="1" x14ac:dyDescent="0.2">
      <c r="A27" s="834" t="s">
        <v>14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</row>
    <row r="28" spans="1:15" ht="15.75" x14ac:dyDescent="0.2">
      <c r="A28" s="834" t="s">
        <v>1051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</row>
    <row r="29" spans="1:15" x14ac:dyDescent="0.2">
      <c r="K29" s="726" t="s">
        <v>86</v>
      </c>
      <c r="L29" s="726"/>
      <c r="M29" s="726"/>
      <c r="N29" s="726"/>
    </row>
    <row r="30" spans="1:15" x14ac:dyDescent="0.2">
      <c r="A30" s="763"/>
      <c r="B30" s="763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</row>
  </sheetData>
  <mergeCells count="20">
    <mergeCell ref="A30:M30"/>
    <mergeCell ref="K26:L26"/>
    <mergeCell ref="A28:N28"/>
    <mergeCell ref="A27:N27"/>
    <mergeCell ref="H9:L9"/>
    <mergeCell ref="M26:O26"/>
    <mergeCell ref="C9:G9"/>
    <mergeCell ref="K29:N29"/>
    <mergeCell ref="N9:N10"/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  <mergeCell ref="C7:E7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73</vt:i4>
      </vt:variant>
      <vt:variant>
        <vt:lpstr>Named Ranges</vt:lpstr>
      </vt:variant>
      <vt:variant>
        <vt:i4>67</vt:i4>
      </vt:variant>
    </vt:vector>
  </HeadingPairs>
  <TitlesOfParts>
    <vt:vector size="140" baseType="lpstr">
      <vt:lpstr>First-Page</vt:lpstr>
      <vt:lpstr>Contents</vt:lpstr>
      <vt:lpstr>Sheet1</vt:lpstr>
      <vt:lpstr>AT-1-Gen_Info </vt:lpstr>
      <vt:lpstr>AT-2-S1 BUDGET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MME</vt:lpstr>
      <vt:lpstr>Sheet2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'AT-23A _AMS'!Print_Area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'AT-2B_DBT'!Print_Area</vt:lpstr>
      <vt:lpstr>'AT-2-S1 BUDGET'!Print_Area</vt:lpstr>
      <vt:lpstr>'AT-3'!Print_Area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MME!Print_Area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2020-04-30T11:55:49Z</cp:lastPrinted>
  <dcterms:created xsi:type="dcterms:W3CDTF">1996-10-14T23:33:28Z</dcterms:created>
  <dcterms:modified xsi:type="dcterms:W3CDTF">2020-05-11T11:29:01Z</dcterms:modified>
</cp:coreProperties>
</file>